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ya disk\Документы\WKSF\Документы ВАГСК\Онлайн Соревнования-\Протоколы\2020\"/>
    </mc:Choice>
  </mc:AlternateContent>
  <bookViews>
    <workbookView xWindow="0" yWindow="465" windowWidth="25185" windowHeight="16005" activeTab="10"/>
  </bookViews>
  <sheets>
    <sheet name="1 STAGE" sheetId="4" r:id="rId1"/>
    <sheet name="2 STAGE" sheetId="7" r:id="rId2"/>
    <sheet name="3 STAGE" sheetId="8" r:id="rId3"/>
    <sheet name="4 STAGE" sheetId="9" r:id="rId4"/>
    <sheet name="5 STAGE" sheetId="10" r:id="rId5"/>
    <sheet name="6 STAGE" sheetId="11" r:id="rId6"/>
    <sheet name="7 STAGE" sheetId="12" r:id="rId7"/>
    <sheet name="8 STAGE" sheetId="13" r:id="rId8"/>
    <sheet name="9 STAGE" sheetId="14" r:id="rId9"/>
    <sheet name="Тhe participants" sheetId="6" r:id="rId10"/>
    <sheet name="Clubs Points" sheetId="5" r:id="rId11"/>
  </sheets>
  <definedNames>
    <definedName name="_xlnm.Print_Area" localSheetId="0">'1 STAGE'!$A$1:$N$74</definedName>
    <definedName name="_xlnm.Print_Area" localSheetId="1">'2 STAGE'!$A$1:$N$110</definedName>
    <definedName name="_xlnm.Print_Area" localSheetId="2">'3 STAGE'!$A$1:$N$123</definedName>
    <definedName name="_xlnm.Print_Area" localSheetId="3">'4 STAGE'!$A$1:$M$102</definedName>
    <definedName name="_xlnm.Print_Area" localSheetId="4">'5 STAGE'!$A$1:$N$124</definedName>
    <definedName name="_xlnm.Print_Area" localSheetId="6">'7 STAGE'!$A$1:$M$132</definedName>
    <definedName name="_xlnm.Print_Area" localSheetId="7">'8 STAGE'!$A$1:$M$119</definedName>
    <definedName name="_xlnm.Print_Area" localSheetId="10">'Clubs Points'!$A$1:$AS$92</definedName>
    <definedName name="_xlnm.Print_Area" localSheetId="9">'Тhe participants'!$A$1:$AA$280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Q18" i="5" l="1"/>
  <c r="AQ17" i="5"/>
  <c r="O41" i="12"/>
  <c r="S29" i="13"/>
  <c r="P52" i="10"/>
  <c r="R41" i="11"/>
  <c r="AQ11" i="5"/>
  <c r="AQ13" i="5"/>
  <c r="AQ16" i="5"/>
  <c r="AQ14" i="5"/>
  <c r="P66" i="14"/>
  <c r="O30" i="14"/>
  <c r="AP16" i="5"/>
  <c r="AR16" i="5"/>
  <c r="AP13" i="5"/>
  <c r="AR13" i="5"/>
  <c r="AP11" i="5"/>
  <c r="AR11" i="5"/>
  <c r="AP12" i="5"/>
  <c r="AQ12" i="5"/>
  <c r="AR12" i="5"/>
  <c r="AP15" i="5"/>
  <c r="AQ15" i="5"/>
  <c r="AR15" i="5"/>
  <c r="AP17" i="5"/>
  <c r="AR17" i="5"/>
  <c r="AP19" i="5"/>
  <c r="AQ19" i="5"/>
  <c r="AR19" i="5"/>
  <c r="AP22" i="5"/>
  <c r="AQ22" i="5"/>
  <c r="AR22" i="5"/>
  <c r="AP23" i="5"/>
  <c r="AQ23" i="5"/>
  <c r="AR23" i="5"/>
  <c r="AP20" i="5"/>
  <c r="AQ20" i="5"/>
  <c r="AR20" i="5"/>
  <c r="AP21" i="5"/>
  <c r="AQ21" i="5"/>
  <c r="AR21" i="5"/>
  <c r="AP25" i="5"/>
  <c r="AQ25" i="5"/>
  <c r="AR25" i="5"/>
  <c r="AP26" i="5"/>
  <c r="AQ26" i="5"/>
  <c r="AR26" i="5"/>
  <c r="AP27" i="5"/>
  <c r="AQ27" i="5"/>
  <c r="AR27" i="5"/>
  <c r="AP24" i="5"/>
  <c r="AQ24" i="5"/>
  <c r="AR24" i="5"/>
  <c r="AP18" i="5"/>
  <c r="AR18" i="5"/>
  <c r="AP30" i="5"/>
  <c r="AQ30" i="5"/>
  <c r="AR30" i="5"/>
  <c r="AP31" i="5"/>
  <c r="AQ31" i="5"/>
  <c r="AR31" i="5"/>
  <c r="AP29" i="5"/>
  <c r="AQ29" i="5"/>
  <c r="AR29" i="5"/>
  <c r="AP28" i="5"/>
  <c r="AQ28" i="5"/>
  <c r="AR28" i="5"/>
  <c r="AP33" i="5"/>
  <c r="AQ33" i="5"/>
  <c r="AR33" i="5"/>
  <c r="AP32" i="5"/>
  <c r="AQ32" i="5"/>
  <c r="AR32" i="5"/>
  <c r="AP60" i="5"/>
  <c r="AQ60" i="5"/>
  <c r="AR60" i="5"/>
  <c r="AP35" i="5"/>
  <c r="AQ35" i="5"/>
  <c r="AR35" i="5"/>
  <c r="AP37" i="5"/>
  <c r="AQ37" i="5"/>
  <c r="AR37" i="5"/>
  <c r="AP34" i="5"/>
  <c r="AQ34" i="5"/>
  <c r="AR34" i="5"/>
  <c r="AP38" i="5"/>
  <c r="AQ38" i="5"/>
  <c r="AR38" i="5"/>
  <c r="AP39" i="5"/>
  <c r="AQ39" i="5"/>
  <c r="AR39" i="5"/>
  <c r="AP41" i="5"/>
  <c r="AQ41" i="5"/>
  <c r="AR41" i="5"/>
  <c r="AP44" i="5"/>
  <c r="AQ44" i="5"/>
  <c r="AR44" i="5"/>
  <c r="AP43" i="5"/>
  <c r="AQ43" i="5"/>
  <c r="AR43" i="5"/>
  <c r="AP42" i="5"/>
  <c r="AQ42" i="5"/>
  <c r="AR42" i="5"/>
  <c r="AP40" i="5"/>
  <c r="AQ40" i="5"/>
  <c r="AR40" i="5"/>
  <c r="AP36" i="5"/>
  <c r="AQ36" i="5"/>
  <c r="AR36" i="5"/>
  <c r="AP47" i="5"/>
  <c r="AQ47" i="5"/>
  <c r="AR47" i="5"/>
  <c r="AP46" i="5"/>
  <c r="AQ46" i="5"/>
  <c r="AR46" i="5"/>
  <c r="AP45" i="5"/>
  <c r="AQ45" i="5"/>
  <c r="AR45" i="5"/>
  <c r="AP48" i="5"/>
  <c r="AQ48" i="5"/>
  <c r="AR48" i="5"/>
  <c r="AP51" i="5"/>
  <c r="AQ51" i="5"/>
  <c r="AR51" i="5"/>
  <c r="AP52" i="5"/>
  <c r="AQ52" i="5"/>
  <c r="AR52" i="5"/>
  <c r="AP53" i="5"/>
  <c r="AQ53" i="5"/>
  <c r="AR53" i="5"/>
  <c r="AP54" i="5"/>
  <c r="AQ54" i="5"/>
  <c r="AR54" i="5"/>
  <c r="AP49" i="5"/>
  <c r="AQ49" i="5"/>
  <c r="AR49" i="5"/>
  <c r="AP50" i="5"/>
  <c r="AQ50" i="5"/>
  <c r="AR50" i="5"/>
  <c r="AP57" i="5"/>
  <c r="AQ57" i="5"/>
  <c r="AR57" i="5"/>
  <c r="AP58" i="5"/>
  <c r="AQ58" i="5"/>
  <c r="AR58" i="5"/>
  <c r="AP59" i="5"/>
  <c r="AQ59" i="5"/>
  <c r="AR59" i="5"/>
  <c r="AP61" i="5"/>
  <c r="AQ61" i="5"/>
  <c r="AR61" i="5"/>
  <c r="AP62" i="5"/>
  <c r="AQ62" i="5"/>
  <c r="AR62" i="5"/>
  <c r="AP55" i="5"/>
  <c r="AQ55" i="5"/>
  <c r="AR55" i="5"/>
  <c r="AP63" i="5"/>
  <c r="AQ63" i="5"/>
  <c r="AR63" i="5"/>
  <c r="AP64" i="5"/>
  <c r="AQ64" i="5"/>
  <c r="AR64" i="5"/>
  <c r="AP65" i="5"/>
  <c r="AQ65" i="5"/>
  <c r="AR65" i="5"/>
  <c r="AP66" i="5"/>
  <c r="AQ66" i="5"/>
  <c r="AR66" i="5"/>
  <c r="AP67" i="5"/>
  <c r="AQ67" i="5"/>
  <c r="AR67" i="5"/>
  <c r="AP68" i="5"/>
  <c r="AQ68" i="5"/>
  <c r="AR68" i="5"/>
  <c r="AP56" i="5"/>
  <c r="AQ56" i="5"/>
  <c r="AR56" i="5"/>
  <c r="AP69" i="5"/>
  <c r="AQ69" i="5"/>
  <c r="AR69" i="5"/>
  <c r="AP70" i="5"/>
  <c r="AQ70" i="5"/>
  <c r="AR70" i="5"/>
  <c r="AP71" i="5"/>
  <c r="AQ71" i="5"/>
  <c r="AR71" i="5"/>
  <c r="AP72" i="5"/>
  <c r="AQ72" i="5"/>
  <c r="AR72" i="5"/>
  <c r="AP73" i="5"/>
  <c r="AQ73" i="5"/>
  <c r="AR73" i="5"/>
  <c r="AP74" i="5"/>
  <c r="AQ74" i="5"/>
  <c r="AR74" i="5"/>
  <c r="AP75" i="5"/>
  <c r="AQ75" i="5"/>
  <c r="AR75" i="5"/>
  <c r="AP76" i="5"/>
  <c r="AQ76" i="5"/>
  <c r="AR76" i="5"/>
  <c r="AP77" i="5"/>
  <c r="AQ77" i="5"/>
  <c r="AR77" i="5"/>
  <c r="AP78" i="5"/>
  <c r="AQ78" i="5"/>
  <c r="AR78" i="5"/>
  <c r="AP81" i="5"/>
  <c r="AQ81" i="5"/>
  <c r="AR81" i="5"/>
  <c r="AP82" i="5"/>
  <c r="AQ82" i="5"/>
  <c r="AR82" i="5"/>
  <c r="AP83" i="5"/>
  <c r="AQ83" i="5"/>
  <c r="AR83" i="5"/>
  <c r="AP85" i="5"/>
  <c r="AQ85" i="5"/>
  <c r="AR85" i="5"/>
  <c r="AP86" i="5"/>
  <c r="AQ86" i="5"/>
  <c r="AR86" i="5"/>
  <c r="AP88" i="5"/>
  <c r="AQ88" i="5"/>
  <c r="AR88" i="5"/>
  <c r="AP89" i="5"/>
  <c r="AQ89" i="5"/>
  <c r="AR89" i="5"/>
  <c r="AP90" i="5"/>
  <c r="AQ90" i="5"/>
  <c r="AR90" i="5"/>
  <c r="AP79" i="5"/>
  <c r="AQ79" i="5"/>
  <c r="AR79" i="5"/>
  <c r="AP84" i="5"/>
  <c r="AQ84" i="5"/>
  <c r="AR84" i="5"/>
  <c r="AP80" i="5"/>
  <c r="AQ80" i="5"/>
  <c r="AR80" i="5"/>
  <c r="AP87" i="5"/>
  <c r="AQ87" i="5"/>
  <c r="AR87" i="5"/>
  <c r="AP91" i="5"/>
  <c r="AQ91" i="5"/>
  <c r="AR91" i="5"/>
  <c r="AP92" i="5"/>
  <c r="AQ92" i="5"/>
  <c r="AR92" i="5"/>
  <c r="AM16" i="5"/>
  <c r="AO16" i="5"/>
  <c r="AM13" i="5"/>
  <c r="AO13" i="5"/>
  <c r="AM11" i="5"/>
  <c r="AO11" i="5"/>
  <c r="AM12" i="5"/>
  <c r="AN12" i="5"/>
  <c r="AO12" i="5"/>
  <c r="AM15" i="5"/>
  <c r="AN15" i="5"/>
  <c r="AO15" i="5"/>
  <c r="AM17" i="5"/>
  <c r="AO17" i="5"/>
  <c r="AM19" i="5"/>
  <c r="AN19" i="5"/>
  <c r="AO19" i="5"/>
  <c r="AM22" i="5"/>
  <c r="AN22" i="5"/>
  <c r="AO22" i="5"/>
  <c r="AM23" i="5"/>
  <c r="AN23" i="5"/>
  <c r="AO23" i="5"/>
  <c r="AM20" i="5"/>
  <c r="AN20" i="5"/>
  <c r="AO20" i="5"/>
  <c r="AM21" i="5"/>
  <c r="AN21" i="5"/>
  <c r="AO21" i="5"/>
  <c r="AM25" i="5"/>
  <c r="AN25" i="5"/>
  <c r="AO25" i="5"/>
  <c r="AM26" i="5"/>
  <c r="AN26" i="5"/>
  <c r="AO26" i="5"/>
  <c r="AM27" i="5"/>
  <c r="AN27" i="5"/>
  <c r="AO27" i="5"/>
  <c r="AM24" i="5"/>
  <c r="AN24" i="5"/>
  <c r="AO24" i="5"/>
  <c r="AM18" i="5"/>
  <c r="AO18" i="5"/>
  <c r="AM30" i="5"/>
  <c r="AN30" i="5"/>
  <c r="AO30" i="5"/>
  <c r="AM31" i="5"/>
  <c r="AN31" i="5"/>
  <c r="AO31" i="5"/>
  <c r="AM29" i="5"/>
  <c r="AN29" i="5"/>
  <c r="AO29" i="5"/>
  <c r="AM28" i="5"/>
  <c r="AN28" i="5"/>
  <c r="AO28" i="5"/>
  <c r="AM33" i="5"/>
  <c r="AN33" i="5"/>
  <c r="AO33" i="5"/>
  <c r="AM32" i="5"/>
  <c r="AN32" i="5"/>
  <c r="AO32" i="5"/>
  <c r="AM60" i="5"/>
  <c r="AN60" i="5"/>
  <c r="AO60" i="5"/>
  <c r="AM35" i="5"/>
  <c r="AN35" i="5"/>
  <c r="AO35" i="5"/>
  <c r="AM37" i="5"/>
  <c r="AN37" i="5"/>
  <c r="AO37" i="5"/>
  <c r="AM34" i="5"/>
  <c r="AN34" i="5"/>
  <c r="AO34" i="5"/>
  <c r="AM38" i="5"/>
  <c r="AN38" i="5"/>
  <c r="AO38" i="5"/>
  <c r="AM39" i="5"/>
  <c r="AN39" i="5"/>
  <c r="AO39" i="5"/>
  <c r="AM41" i="5"/>
  <c r="AN41" i="5"/>
  <c r="AO41" i="5"/>
  <c r="AM44" i="5"/>
  <c r="AN44" i="5"/>
  <c r="AO44" i="5"/>
  <c r="AM43" i="5"/>
  <c r="AN43" i="5"/>
  <c r="AO43" i="5"/>
  <c r="AM42" i="5"/>
  <c r="AN42" i="5"/>
  <c r="AO42" i="5"/>
  <c r="AM40" i="5"/>
  <c r="AN40" i="5"/>
  <c r="AO40" i="5"/>
  <c r="AM36" i="5"/>
  <c r="AN36" i="5"/>
  <c r="AO36" i="5"/>
  <c r="AM47" i="5"/>
  <c r="AN47" i="5"/>
  <c r="AO47" i="5"/>
  <c r="AM46" i="5"/>
  <c r="AN46" i="5"/>
  <c r="AO46" i="5"/>
  <c r="AM45" i="5"/>
  <c r="AN45" i="5"/>
  <c r="AO45" i="5"/>
  <c r="AM48" i="5"/>
  <c r="AN48" i="5"/>
  <c r="AO48" i="5"/>
  <c r="AM51" i="5"/>
  <c r="AN51" i="5"/>
  <c r="AO51" i="5"/>
  <c r="AM52" i="5"/>
  <c r="AN52" i="5"/>
  <c r="AO52" i="5"/>
  <c r="AM53" i="5"/>
  <c r="AN53" i="5"/>
  <c r="AO53" i="5"/>
  <c r="AM54" i="5"/>
  <c r="AN54" i="5"/>
  <c r="AO54" i="5"/>
  <c r="AM49" i="5"/>
  <c r="AN49" i="5"/>
  <c r="AO49" i="5"/>
  <c r="AM50" i="5"/>
  <c r="AN50" i="5"/>
  <c r="AO50" i="5"/>
  <c r="AM57" i="5"/>
  <c r="AN57" i="5"/>
  <c r="AO57" i="5"/>
  <c r="AM58" i="5"/>
  <c r="AN58" i="5"/>
  <c r="AO58" i="5"/>
  <c r="AM59" i="5"/>
  <c r="AN59" i="5"/>
  <c r="AO59" i="5"/>
  <c r="AM61" i="5"/>
  <c r="AN61" i="5"/>
  <c r="AO61" i="5"/>
  <c r="AM62" i="5"/>
  <c r="AN62" i="5"/>
  <c r="AO62" i="5"/>
  <c r="AM55" i="5"/>
  <c r="AN55" i="5"/>
  <c r="AO55" i="5"/>
  <c r="AM63" i="5"/>
  <c r="AN63" i="5"/>
  <c r="AO63" i="5"/>
  <c r="AM64" i="5"/>
  <c r="AN64" i="5"/>
  <c r="AO64" i="5"/>
  <c r="AM65" i="5"/>
  <c r="AN65" i="5"/>
  <c r="AO65" i="5"/>
  <c r="AM66" i="5"/>
  <c r="AN66" i="5"/>
  <c r="AO66" i="5"/>
  <c r="AM67" i="5"/>
  <c r="AN67" i="5"/>
  <c r="AO67" i="5"/>
  <c r="AM68" i="5"/>
  <c r="AN68" i="5"/>
  <c r="AO68" i="5"/>
  <c r="AM56" i="5"/>
  <c r="AN56" i="5"/>
  <c r="AO56" i="5"/>
  <c r="AM69" i="5"/>
  <c r="AN69" i="5"/>
  <c r="AO69" i="5"/>
  <c r="AM70" i="5"/>
  <c r="AN70" i="5"/>
  <c r="AO70" i="5"/>
  <c r="AM71" i="5"/>
  <c r="AN71" i="5"/>
  <c r="AO71" i="5"/>
  <c r="AM72" i="5"/>
  <c r="AN72" i="5"/>
  <c r="AO72" i="5"/>
  <c r="AM73" i="5"/>
  <c r="AN73" i="5"/>
  <c r="AO73" i="5"/>
  <c r="AM74" i="5"/>
  <c r="AN74" i="5"/>
  <c r="AO74" i="5"/>
  <c r="AM75" i="5"/>
  <c r="AN75" i="5"/>
  <c r="AO75" i="5"/>
  <c r="AM76" i="5"/>
  <c r="AN76" i="5"/>
  <c r="AO76" i="5"/>
  <c r="AM77" i="5"/>
  <c r="AN77" i="5"/>
  <c r="AO77" i="5"/>
  <c r="AM78" i="5"/>
  <c r="AN78" i="5"/>
  <c r="AO78" i="5"/>
  <c r="AM81" i="5"/>
  <c r="AN81" i="5"/>
  <c r="AO81" i="5"/>
  <c r="AM82" i="5"/>
  <c r="AN82" i="5"/>
  <c r="AO82" i="5"/>
  <c r="AM83" i="5"/>
  <c r="AN83" i="5"/>
  <c r="AO83" i="5"/>
  <c r="AM85" i="5"/>
  <c r="AN85" i="5"/>
  <c r="AO85" i="5"/>
  <c r="AM86" i="5"/>
  <c r="AN86" i="5"/>
  <c r="AO86" i="5"/>
  <c r="AM88" i="5"/>
  <c r="AN88" i="5"/>
  <c r="AO88" i="5"/>
  <c r="AM89" i="5"/>
  <c r="AN89" i="5"/>
  <c r="AO89" i="5"/>
  <c r="AM90" i="5"/>
  <c r="AN90" i="5"/>
  <c r="AO90" i="5"/>
  <c r="AM79" i="5"/>
  <c r="AN79" i="5"/>
  <c r="AO79" i="5"/>
  <c r="AM84" i="5"/>
  <c r="AN84" i="5"/>
  <c r="AO84" i="5"/>
  <c r="AM80" i="5"/>
  <c r="AN80" i="5"/>
  <c r="AO80" i="5"/>
  <c r="AM87" i="5"/>
  <c r="AN87" i="5"/>
  <c r="AO87" i="5"/>
  <c r="AM91" i="5"/>
  <c r="AN91" i="5"/>
  <c r="AO91" i="5"/>
  <c r="AM92" i="5"/>
  <c r="AN92" i="5"/>
  <c r="AO92" i="5"/>
  <c r="AP14" i="5"/>
  <c r="AM14" i="5"/>
  <c r="S41" i="12"/>
  <c r="Q37" i="13"/>
  <c r="S86" i="14"/>
  <c r="P86" i="14"/>
  <c r="R82" i="14"/>
  <c r="P82" i="14"/>
  <c r="R78" i="14"/>
  <c r="P78" i="14"/>
  <c r="U16" i="14"/>
  <c r="R74" i="14"/>
  <c r="P74" i="14"/>
  <c r="R70" i="14"/>
  <c r="P70" i="14"/>
  <c r="P62" i="14"/>
  <c r="S42" i="14"/>
  <c r="O42" i="14"/>
  <c r="S38" i="14"/>
  <c r="Q38" i="14"/>
  <c r="O38" i="14"/>
  <c r="T34" i="14"/>
  <c r="R34" i="14"/>
  <c r="O34" i="14"/>
  <c r="S30" i="14"/>
  <c r="Q30" i="14"/>
  <c r="T20" i="14"/>
  <c r="R20" i="14"/>
  <c r="Q20" i="14"/>
  <c r="O20" i="14"/>
  <c r="T16" i="14"/>
  <c r="R16" i="14"/>
  <c r="P16" i="14"/>
  <c r="O16" i="14"/>
  <c r="T12" i="14"/>
  <c r="S12" i="14"/>
  <c r="Q12" i="14"/>
  <c r="O12" i="14"/>
  <c r="Y43" i="6"/>
  <c r="Y141" i="6"/>
  <c r="Y120" i="6"/>
  <c r="Y276" i="6"/>
  <c r="Y277" i="6"/>
  <c r="Y254" i="6"/>
  <c r="Y255" i="6"/>
  <c r="Y218" i="6"/>
  <c r="J24" i="14"/>
  <c r="J25" i="14"/>
  <c r="J71" i="14"/>
  <c r="J112" i="14"/>
  <c r="J109" i="14"/>
  <c r="J105" i="14"/>
  <c r="J111" i="14"/>
  <c r="J110" i="14"/>
  <c r="J108" i="14"/>
  <c r="J107" i="14"/>
  <c r="J106" i="14"/>
  <c r="J98" i="14"/>
  <c r="J95" i="14"/>
  <c r="J101" i="14"/>
  <c r="J99" i="14"/>
  <c r="J96" i="14"/>
  <c r="J102" i="14"/>
  <c r="J90" i="14"/>
  <c r="J89" i="14"/>
  <c r="J103" i="14"/>
  <c r="J97" i="14"/>
  <c r="J91" i="14"/>
  <c r="J92" i="14"/>
  <c r="J93" i="14"/>
  <c r="J94" i="14"/>
  <c r="J100" i="14"/>
  <c r="J86" i="14"/>
  <c r="J85" i="14"/>
  <c r="J87" i="14"/>
  <c r="J76" i="14"/>
  <c r="J81" i="14"/>
  <c r="J82" i="14"/>
  <c r="J70" i="14"/>
  <c r="J72" i="14"/>
  <c r="J75" i="14"/>
  <c r="J73" i="14"/>
  <c r="J77" i="14"/>
  <c r="J74" i="14"/>
  <c r="J78" i="14"/>
  <c r="J83" i="14"/>
  <c r="J79" i="14"/>
  <c r="J80" i="14"/>
  <c r="J63" i="14"/>
  <c r="J66" i="14"/>
  <c r="J64" i="14"/>
  <c r="J65" i="14"/>
  <c r="J67" i="14"/>
  <c r="J68" i="14"/>
  <c r="J43" i="14"/>
  <c r="J39" i="14"/>
  <c r="J44" i="14"/>
  <c r="J41" i="14"/>
  <c r="J36" i="14"/>
  <c r="J40" i="14"/>
  <c r="J37" i="14"/>
  <c r="J34" i="14"/>
  <c r="J46" i="14"/>
  <c r="J42" i="14"/>
  <c r="J35" i="14"/>
  <c r="J47" i="14"/>
  <c r="J32" i="14"/>
  <c r="J33" i="14"/>
  <c r="J45" i="14"/>
  <c r="J38" i="14"/>
  <c r="J29" i="14"/>
  <c r="J30" i="14"/>
  <c r="J26" i="14"/>
  <c r="J20" i="14"/>
  <c r="J19" i="14"/>
  <c r="J23" i="14"/>
  <c r="J27" i="14"/>
  <c r="J17" i="14"/>
  <c r="J16" i="14"/>
  <c r="J13" i="14"/>
  <c r="J15" i="14"/>
  <c r="J18" i="14"/>
  <c r="J22" i="14"/>
  <c r="J14" i="14"/>
  <c r="J21" i="14"/>
  <c r="P102" i="13"/>
  <c r="P98" i="13"/>
  <c r="P94" i="13"/>
  <c r="P90" i="13"/>
  <c r="P86" i="13"/>
  <c r="P82" i="13"/>
  <c r="P78" i="13"/>
  <c r="P74" i="13"/>
  <c r="P70" i="13"/>
  <c r="P66" i="13"/>
  <c r="O41" i="13"/>
  <c r="S37" i="13"/>
  <c r="O37" i="13"/>
  <c r="S33" i="13"/>
  <c r="Q33" i="13"/>
  <c r="O33" i="13"/>
  <c r="Q29" i="13"/>
  <c r="O29" i="13"/>
  <c r="O25" i="13"/>
  <c r="U21" i="13"/>
  <c r="S21" i="13"/>
  <c r="R21" i="13"/>
  <c r="P21" i="13"/>
  <c r="O21" i="13"/>
  <c r="U17" i="13"/>
  <c r="S17" i="13"/>
  <c r="R17" i="13"/>
  <c r="P17" i="13"/>
  <c r="O17" i="13"/>
  <c r="T12" i="13"/>
  <c r="S12" i="13"/>
  <c r="Q12" i="13"/>
  <c r="Y197" i="6"/>
  <c r="Y202" i="6"/>
  <c r="Y191" i="6"/>
  <c r="Y221" i="6"/>
  <c r="Y235" i="6"/>
  <c r="Y240" i="6"/>
  <c r="Y243" i="6"/>
  <c r="Y244" i="6"/>
  <c r="Y242" i="6"/>
  <c r="Y241" i="6"/>
  <c r="Y261" i="6"/>
  <c r="Y251" i="6"/>
  <c r="Y273" i="6"/>
  <c r="Y271" i="6"/>
  <c r="Y160" i="6"/>
  <c r="Y168" i="6"/>
  <c r="Y165" i="6"/>
  <c r="Y166" i="6"/>
  <c r="Y169" i="6"/>
  <c r="Y118" i="6"/>
  <c r="Y131" i="6"/>
  <c r="Y119" i="6"/>
  <c r="J114" i="13"/>
  <c r="J117" i="13"/>
  <c r="J116" i="13"/>
  <c r="J115" i="13"/>
  <c r="J111" i="13"/>
  <c r="J110" i="13"/>
  <c r="J109" i="13"/>
  <c r="J107" i="13"/>
  <c r="J106" i="13"/>
  <c r="J97" i="13"/>
  <c r="J100" i="13"/>
  <c r="J102" i="13"/>
  <c r="J103" i="13"/>
  <c r="J104" i="13"/>
  <c r="J98" i="13"/>
  <c r="J108" i="13"/>
  <c r="J101" i="13"/>
  <c r="J99" i="13"/>
  <c r="J93" i="13"/>
  <c r="J94" i="13"/>
  <c r="J95" i="13"/>
  <c r="J89" i="13"/>
  <c r="J84" i="13"/>
  <c r="J85" i="13"/>
  <c r="J81" i="13"/>
  <c r="J78" i="13"/>
  <c r="J83" i="13"/>
  <c r="J79" i="13"/>
  <c r="J90" i="13"/>
  <c r="J86" i="13"/>
  <c r="J88" i="13"/>
  <c r="J80" i="13"/>
  <c r="J82" i="13"/>
  <c r="J87" i="13"/>
  <c r="J74" i="13"/>
  <c r="J73" i="13"/>
  <c r="J67" i="13"/>
  <c r="J71" i="13"/>
  <c r="J66" i="13"/>
  <c r="J68" i="13"/>
  <c r="J72" i="13"/>
  <c r="J75" i="13"/>
  <c r="J76" i="13"/>
  <c r="J70" i="13"/>
  <c r="J45" i="13"/>
  <c r="J42" i="13"/>
  <c r="J40" i="13"/>
  <c r="J49" i="13"/>
  <c r="J41" i="13"/>
  <c r="J44" i="13"/>
  <c r="J48" i="13"/>
  <c r="J34" i="13"/>
  <c r="J35" i="13"/>
  <c r="J39" i="13"/>
  <c r="J37" i="13"/>
  <c r="J46" i="13"/>
  <c r="J36" i="13"/>
  <c r="J33" i="13"/>
  <c r="J47" i="13"/>
  <c r="J50" i="13"/>
  <c r="J32" i="13"/>
  <c r="J43" i="13"/>
  <c r="J28" i="13"/>
  <c r="J29" i="13"/>
  <c r="J30" i="13"/>
  <c r="J24" i="13"/>
  <c r="J18" i="13"/>
  <c r="J20" i="13"/>
  <c r="J17" i="13"/>
  <c r="J26" i="13"/>
  <c r="J21" i="13"/>
  <c r="J22" i="13"/>
  <c r="J25" i="13"/>
  <c r="J23" i="13"/>
  <c r="J15" i="13"/>
  <c r="J16" i="13"/>
  <c r="J19" i="13"/>
  <c r="J14" i="13"/>
  <c r="J13" i="13"/>
  <c r="Q37" i="12"/>
  <c r="R37" i="11"/>
  <c r="O131" i="12"/>
  <c r="O127" i="12"/>
  <c r="O123" i="12"/>
  <c r="O119" i="12"/>
  <c r="O115" i="12"/>
  <c r="O111" i="12"/>
  <c r="O107" i="12"/>
  <c r="O102" i="12"/>
  <c r="O99" i="12"/>
  <c r="O95" i="12"/>
  <c r="O91" i="12"/>
  <c r="O87" i="12"/>
  <c r="O83" i="12"/>
  <c r="O79" i="12"/>
  <c r="S61" i="12"/>
  <c r="Q61" i="12"/>
  <c r="O61" i="12"/>
  <c r="S57" i="12"/>
  <c r="Q57" i="12"/>
  <c r="O57" i="12"/>
  <c r="S53" i="12"/>
  <c r="Q53" i="12"/>
  <c r="O53" i="12"/>
  <c r="R49" i="12"/>
  <c r="S45" i="12"/>
  <c r="O49" i="12"/>
  <c r="Q45" i="12"/>
  <c r="O45" i="12"/>
  <c r="Q41" i="12"/>
  <c r="O37" i="12"/>
  <c r="O33" i="12"/>
  <c r="R29" i="12"/>
  <c r="P29" i="12"/>
  <c r="O29" i="12"/>
  <c r="S25" i="12"/>
  <c r="R25" i="12"/>
  <c r="P25" i="12"/>
  <c r="O25" i="12"/>
  <c r="Q21" i="12"/>
  <c r="O21" i="12"/>
  <c r="R17" i="12"/>
  <c r="Q17" i="12"/>
  <c r="O17" i="12"/>
  <c r="R13" i="12"/>
  <c r="Q13" i="12"/>
  <c r="O13" i="12"/>
  <c r="Y115" i="6"/>
  <c r="Y147" i="6"/>
  <c r="Y136" i="6"/>
  <c r="Y116" i="6"/>
  <c r="Y130" i="6"/>
  <c r="Y117" i="6"/>
  <c r="Y162" i="6"/>
  <c r="Y209" i="6"/>
  <c r="Y188" i="6"/>
  <c r="Y206" i="6"/>
  <c r="Y156" i="6"/>
  <c r="Y50" i="6"/>
  <c r="Y31" i="6"/>
  <c r="J126" i="12"/>
  <c r="J125" i="12"/>
  <c r="J124" i="12"/>
  <c r="J117" i="12"/>
  <c r="J116" i="12"/>
  <c r="J118" i="12"/>
  <c r="J120" i="12"/>
  <c r="J119" i="12"/>
  <c r="J122" i="12"/>
  <c r="J115" i="12"/>
  <c r="J114" i="12"/>
  <c r="J112" i="12"/>
  <c r="J99" i="12"/>
  <c r="J108" i="12"/>
  <c r="J107" i="12"/>
  <c r="J106" i="12"/>
  <c r="J105" i="12"/>
  <c r="J95" i="12"/>
  <c r="J91" i="12"/>
  <c r="J92" i="12"/>
  <c r="J94" i="12"/>
  <c r="J96" i="12"/>
  <c r="J97" i="12"/>
  <c r="J98" i="12"/>
  <c r="J103" i="12"/>
  <c r="J102" i="12"/>
  <c r="J104" i="12"/>
  <c r="J101" i="12"/>
  <c r="J100" i="12"/>
  <c r="J109" i="12"/>
  <c r="J110" i="12"/>
  <c r="J93" i="12"/>
  <c r="J88" i="12"/>
  <c r="J89" i="12"/>
  <c r="J86" i="12"/>
  <c r="J87" i="12"/>
  <c r="J85" i="12"/>
  <c r="J84" i="12"/>
  <c r="J83" i="12"/>
  <c r="J64" i="12"/>
  <c r="J62" i="12"/>
  <c r="J57" i="12"/>
  <c r="J61" i="12"/>
  <c r="J65" i="12"/>
  <c r="J66" i="12"/>
  <c r="J60" i="12"/>
  <c r="J59" i="12"/>
  <c r="J56" i="12"/>
  <c r="J58" i="12"/>
  <c r="J63" i="12"/>
  <c r="J50" i="12"/>
  <c r="J53" i="12"/>
  <c r="J51" i="12"/>
  <c r="J47" i="12"/>
  <c r="J48" i="12"/>
  <c r="J49" i="12"/>
  <c r="J41" i="12"/>
  <c r="J42" i="12"/>
  <c r="J44" i="12"/>
  <c r="J39" i="12"/>
  <c r="J13" i="12"/>
  <c r="J38" i="12"/>
  <c r="J40" i="12"/>
  <c r="J45" i="12"/>
  <c r="J43" i="12"/>
  <c r="J46" i="12"/>
  <c r="J54" i="12"/>
  <c r="J52" i="12"/>
  <c r="J55" i="12"/>
  <c r="J121" i="12"/>
  <c r="J67" i="12"/>
  <c r="J37" i="12"/>
  <c r="J34" i="12"/>
  <c r="J35" i="12"/>
  <c r="J33" i="12"/>
  <c r="J31" i="12"/>
  <c r="J30" i="12"/>
  <c r="J26" i="12"/>
  <c r="J25" i="12"/>
  <c r="J22" i="12"/>
  <c r="J14" i="12"/>
  <c r="J16" i="12"/>
  <c r="J17" i="12"/>
  <c r="J18" i="12"/>
  <c r="J19" i="12"/>
  <c r="J20" i="12"/>
  <c r="J21" i="12"/>
  <c r="J24" i="12"/>
  <c r="J23" i="12"/>
  <c r="J27" i="12"/>
  <c r="J28" i="12"/>
  <c r="J29" i="12"/>
  <c r="J15" i="12"/>
  <c r="Q24" i="11"/>
  <c r="P109" i="11"/>
  <c r="P106" i="11"/>
  <c r="P102" i="11"/>
  <c r="P98" i="11"/>
  <c r="P94" i="11"/>
  <c r="P91" i="11"/>
  <c r="P88" i="11"/>
  <c r="P84" i="11"/>
  <c r="P80" i="11"/>
  <c r="P76" i="11"/>
  <c r="T61" i="11"/>
  <c r="R61" i="11"/>
  <c r="P61" i="11"/>
  <c r="T57" i="11"/>
  <c r="R57" i="11"/>
  <c r="P57" i="11"/>
  <c r="Q20" i="11"/>
  <c r="T53" i="11"/>
  <c r="R53" i="11"/>
  <c r="P53" i="11"/>
  <c r="S49" i="11"/>
  <c r="P49" i="11"/>
  <c r="T45" i="11"/>
  <c r="R45" i="11"/>
  <c r="P45" i="11"/>
  <c r="T41" i="11"/>
  <c r="P41" i="11"/>
  <c r="T37" i="11"/>
  <c r="P37" i="11"/>
  <c r="T32" i="11"/>
  <c r="S32" i="11"/>
  <c r="Q32" i="11"/>
  <c r="P32" i="11"/>
  <c r="S28" i="11"/>
  <c r="P28" i="11"/>
  <c r="T24" i="11"/>
  <c r="S24" i="11"/>
  <c r="P24" i="11"/>
  <c r="S20" i="11"/>
  <c r="P20" i="11"/>
  <c r="T16" i="11"/>
  <c r="S16" i="11"/>
  <c r="Q16" i="11"/>
  <c r="P16" i="11"/>
  <c r="T12" i="11"/>
  <c r="S12" i="11"/>
  <c r="Q12" i="11"/>
  <c r="P12" i="11"/>
  <c r="K103" i="10"/>
  <c r="Y275" i="6"/>
  <c r="Y232" i="6"/>
  <c r="Y217" i="6"/>
  <c r="Y219" i="6"/>
  <c r="Y220" i="6"/>
  <c r="Y182" i="6"/>
  <c r="Y193" i="6"/>
  <c r="Y190" i="6"/>
  <c r="Y208" i="6"/>
  <c r="Y212" i="6"/>
  <c r="Y213" i="6"/>
  <c r="Y159" i="6"/>
  <c r="Y170" i="6"/>
  <c r="Y163" i="6"/>
  <c r="Y164" i="6"/>
  <c r="Y167" i="6"/>
  <c r="Y143" i="6"/>
  <c r="Y98" i="6"/>
  <c r="Y135" i="6"/>
  <c r="Y149" i="6"/>
  <c r="Y108" i="6"/>
  <c r="Y145" i="6"/>
  <c r="Y103" i="6"/>
  <c r="Y85" i="6"/>
  <c r="Y127" i="6"/>
  <c r="Y129" i="6"/>
  <c r="Y128" i="6"/>
  <c r="Y48" i="6"/>
  <c r="Y39" i="6"/>
  <c r="Y38" i="6"/>
  <c r="J127" i="11"/>
  <c r="J128" i="11"/>
  <c r="J124" i="11"/>
  <c r="J125" i="11"/>
  <c r="J126" i="11"/>
  <c r="J121" i="11"/>
  <c r="J122" i="11"/>
  <c r="J118" i="11"/>
  <c r="J115" i="11"/>
  <c r="J120" i="11"/>
  <c r="J119" i="11"/>
  <c r="J116" i="11"/>
  <c r="J117" i="11"/>
  <c r="J114" i="11"/>
  <c r="J112" i="11"/>
  <c r="J111" i="11"/>
  <c r="J110" i="11"/>
  <c r="J109" i="11"/>
  <c r="J91" i="11"/>
  <c r="J103" i="11"/>
  <c r="J102" i="11"/>
  <c r="J95" i="11"/>
  <c r="J104" i="11"/>
  <c r="J101" i="11"/>
  <c r="J96" i="11"/>
  <c r="J105" i="11"/>
  <c r="J90" i="11"/>
  <c r="J93" i="11"/>
  <c r="J100" i="11"/>
  <c r="J99" i="11"/>
  <c r="J97" i="11"/>
  <c r="J92" i="11"/>
  <c r="J94" i="11"/>
  <c r="J106" i="11"/>
  <c r="J107" i="11"/>
  <c r="J98" i="11"/>
  <c r="J87" i="11"/>
  <c r="J88" i="11"/>
  <c r="J84" i="11"/>
  <c r="J81" i="11"/>
  <c r="J80" i="11"/>
  <c r="J85" i="11"/>
  <c r="J82" i="11"/>
  <c r="J86" i="11"/>
  <c r="J79" i="11"/>
  <c r="J83" i="11"/>
  <c r="J47" i="11"/>
  <c r="J41" i="11"/>
  <c r="J24" i="11"/>
  <c r="J61" i="11"/>
  <c r="J45" i="11"/>
  <c r="J63" i="11"/>
  <c r="J40" i="11"/>
  <c r="J60" i="11"/>
  <c r="J56" i="11"/>
  <c r="J48" i="11"/>
  <c r="J36" i="11"/>
  <c r="J49" i="11"/>
  <c r="J42" i="11"/>
  <c r="J57" i="11"/>
  <c r="J50" i="11"/>
  <c r="J51" i="11"/>
  <c r="J37" i="11"/>
  <c r="J52" i="11"/>
  <c r="J62" i="11"/>
  <c r="J44" i="11"/>
  <c r="J38" i="11"/>
  <c r="J54" i="11"/>
  <c r="J46" i="11"/>
  <c r="J43" i="11"/>
  <c r="J53" i="11"/>
  <c r="J39" i="11"/>
  <c r="J34" i="11"/>
  <c r="J35" i="11"/>
  <c r="J59" i="11"/>
  <c r="J55" i="11"/>
  <c r="J33" i="11"/>
  <c r="J58" i="11"/>
  <c r="J30" i="11"/>
  <c r="J27" i="11"/>
  <c r="J31" i="11"/>
  <c r="J29" i="11"/>
  <c r="J28" i="11"/>
  <c r="J17" i="11"/>
  <c r="J19" i="11"/>
  <c r="J18" i="11"/>
  <c r="J22" i="11"/>
  <c r="J15" i="11"/>
  <c r="J21" i="11"/>
  <c r="J16" i="11"/>
  <c r="J14" i="11"/>
  <c r="J25" i="11"/>
  <c r="J23" i="11"/>
  <c r="J13" i="11"/>
  <c r="J20" i="11"/>
  <c r="R33" i="4"/>
  <c r="Q70" i="9"/>
  <c r="P106" i="10"/>
  <c r="P101" i="10"/>
  <c r="R97" i="10"/>
  <c r="P97" i="10"/>
  <c r="R93" i="10"/>
  <c r="P93" i="10"/>
  <c r="R89" i="10"/>
  <c r="P89" i="10"/>
  <c r="R85" i="10"/>
  <c r="P85" i="10"/>
  <c r="R81" i="10"/>
  <c r="P81" i="10"/>
  <c r="R77" i="10"/>
  <c r="P77" i="10"/>
  <c r="R73" i="10"/>
  <c r="P73" i="10"/>
  <c r="R70" i="10"/>
  <c r="P70" i="10"/>
  <c r="R66" i="10"/>
  <c r="P66" i="10"/>
  <c r="Q24" i="10"/>
  <c r="P63" i="10"/>
  <c r="R59" i="10"/>
  <c r="R56" i="10"/>
  <c r="P56" i="10"/>
  <c r="R52" i="10"/>
  <c r="R48" i="10"/>
  <c r="P48" i="10"/>
  <c r="S44" i="10"/>
  <c r="R44" i="10"/>
  <c r="R40" i="10"/>
  <c r="P44" i="10"/>
  <c r="P40" i="10"/>
  <c r="Q36" i="10"/>
  <c r="P36" i="10"/>
  <c r="Q32" i="10"/>
  <c r="P32" i="10"/>
  <c r="Q28" i="10"/>
  <c r="Q20" i="10"/>
  <c r="Q16" i="10"/>
  <c r="P14" i="10"/>
  <c r="P12" i="10"/>
  <c r="Q9" i="10"/>
  <c r="P9" i="10"/>
  <c r="K94" i="10"/>
  <c r="Y269" i="6"/>
  <c r="Y268" i="6"/>
  <c r="Y274" i="6"/>
  <c r="Y278" i="6"/>
  <c r="Y262" i="6"/>
  <c r="Y250" i="6"/>
  <c r="Y234" i="6"/>
  <c r="Y260" i="6"/>
  <c r="Y230" i="6"/>
  <c r="Y263" i="6"/>
  <c r="Y264" i="6"/>
  <c r="Y211" i="6"/>
  <c r="Y184" i="6"/>
  <c r="Y186" i="6"/>
  <c r="Y198" i="6"/>
  <c r="Y181" i="6"/>
  <c r="Y185" i="6"/>
  <c r="Y203" i="6"/>
  <c r="Y204" i="6"/>
  <c r="Y189" i="6"/>
  <c r="Y205" i="6"/>
  <c r="Y207" i="6"/>
  <c r="Y187" i="6"/>
  <c r="Y183" i="6"/>
  <c r="Y210" i="6"/>
  <c r="Y157" i="6"/>
  <c r="Y158" i="6"/>
  <c r="Y154" i="6"/>
  <c r="Y161" i="6"/>
  <c r="Y155" i="6"/>
  <c r="Y146" i="6"/>
  <c r="Y104" i="6"/>
  <c r="Y132" i="6"/>
  <c r="Y148" i="6"/>
  <c r="Y137" i="6"/>
  <c r="Y92" i="6"/>
  <c r="Y86" i="6"/>
  <c r="Y73" i="6"/>
  <c r="Y82" i="6"/>
  <c r="Y114" i="6"/>
  <c r="Y121" i="6"/>
  <c r="Y122" i="6"/>
  <c r="Y123" i="6"/>
  <c r="Y124" i="6"/>
  <c r="Y125" i="6"/>
  <c r="Y126" i="6"/>
  <c r="Y74" i="6"/>
  <c r="Y133" i="6"/>
  <c r="Y12" i="6"/>
  <c r="Y19" i="6"/>
  <c r="Y14" i="6"/>
  <c r="Y15" i="6"/>
  <c r="Y18" i="6"/>
  <c r="Y20" i="6"/>
  <c r="Y23" i="6"/>
  <c r="Y17" i="6"/>
  <c r="Y16" i="6"/>
  <c r="Y29" i="6"/>
  <c r="Y27" i="6"/>
  <c r="Y26" i="6"/>
  <c r="Y33" i="6"/>
  <c r="Y34" i="6"/>
  <c r="Y35" i="6"/>
  <c r="Y24" i="6"/>
  <c r="Y36" i="6"/>
  <c r="Y40" i="6"/>
  <c r="Y21" i="6"/>
  <c r="Y41" i="6"/>
  <c r="Y42" i="6"/>
  <c r="Y44" i="6"/>
  <c r="Y45" i="6"/>
  <c r="Y47" i="6"/>
  <c r="Y49" i="6"/>
  <c r="Y32" i="6"/>
  <c r="Y22" i="6"/>
  <c r="Y28" i="6"/>
  <c r="Y46" i="6"/>
  <c r="Y51" i="6"/>
  <c r="Y30" i="6"/>
  <c r="Y25" i="6"/>
  <c r="Y37" i="6"/>
  <c r="M20" i="10"/>
  <c r="M19" i="10"/>
  <c r="P28" i="10"/>
  <c r="M18" i="10"/>
  <c r="P24" i="10"/>
  <c r="M17" i="10"/>
  <c r="P20" i="10"/>
  <c r="M16" i="10"/>
  <c r="P16" i="10"/>
  <c r="K96" i="10"/>
  <c r="K87" i="10"/>
  <c r="K95" i="10"/>
  <c r="K93" i="10"/>
  <c r="K97" i="10"/>
  <c r="K88" i="10"/>
  <c r="K90" i="10"/>
  <c r="K98" i="10"/>
  <c r="K99" i="10"/>
  <c r="K91" i="10"/>
  <c r="K92" i="10"/>
  <c r="K89" i="10"/>
  <c r="K100" i="10"/>
  <c r="K101" i="10"/>
  <c r="K102" i="10"/>
  <c r="K122" i="10"/>
  <c r="K121" i="10"/>
  <c r="K119" i="10"/>
  <c r="K120" i="10"/>
  <c r="K110" i="10"/>
  <c r="K116" i="10"/>
  <c r="K113" i="10"/>
  <c r="K114" i="10"/>
  <c r="K112" i="10"/>
  <c r="K111" i="10"/>
  <c r="K108" i="10"/>
  <c r="K117" i="10"/>
  <c r="K115" i="10"/>
  <c r="K109" i="10"/>
  <c r="K106" i="10"/>
  <c r="K105" i="10"/>
  <c r="K84" i="10"/>
  <c r="K85" i="10"/>
  <c r="K80" i="10"/>
  <c r="K81" i="10"/>
  <c r="K83" i="10"/>
  <c r="K79" i="10"/>
  <c r="K82" i="10"/>
  <c r="K57" i="10"/>
  <c r="K58" i="10"/>
  <c r="K49" i="10"/>
  <c r="K56" i="10"/>
  <c r="K39" i="10"/>
  <c r="K60" i="10"/>
  <c r="K40" i="10"/>
  <c r="K50" i="10"/>
  <c r="K59" i="10"/>
  <c r="K41" i="10"/>
  <c r="K62" i="10"/>
  <c r="K51" i="10"/>
  <c r="K52" i="10"/>
  <c r="K42" i="10"/>
  <c r="K53" i="10"/>
  <c r="K44" i="10"/>
  <c r="K61" i="10"/>
  <c r="K63" i="10"/>
  <c r="K43" i="10"/>
  <c r="K45" i="10"/>
  <c r="K55" i="10"/>
  <c r="K46" i="10"/>
  <c r="K47" i="10"/>
  <c r="K38" i="10"/>
  <c r="K54" i="10"/>
  <c r="K35" i="10"/>
  <c r="K36" i="10"/>
  <c r="K34" i="10"/>
  <c r="K33" i="10"/>
  <c r="K20" i="10"/>
  <c r="K25" i="10"/>
  <c r="K27" i="10"/>
  <c r="K14" i="10"/>
  <c r="K21" i="10"/>
  <c r="K28" i="10"/>
  <c r="K29" i="10"/>
  <c r="K15" i="10"/>
  <c r="K22" i="10"/>
  <c r="K23" i="10"/>
  <c r="K26" i="10"/>
  <c r="K16" i="10"/>
  <c r="K31" i="10"/>
  <c r="K19" i="10"/>
  <c r="K30" i="10"/>
  <c r="K48" i="10"/>
  <c r="K17" i="10"/>
  <c r="K18" i="10"/>
  <c r="K24" i="10"/>
  <c r="K13" i="10"/>
  <c r="Q28" i="9"/>
  <c r="Q41" i="8"/>
  <c r="P41" i="8"/>
  <c r="Q100" i="9"/>
  <c r="Q97" i="9"/>
  <c r="Q94" i="9"/>
  <c r="Q79" i="9"/>
  <c r="Q76" i="9"/>
  <c r="Q73" i="9"/>
  <c r="Q61" i="9"/>
  <c r="Q58" i="9"/>
  <c r="Q55" i="9"/>
  <c r="Q52" i="9"/>
  <c r="Q49" i="9"/>
  <c r="Q46" i="9"/>
  <c r="Q43" i="9"/>
  <c r="Q37" i="9"/>
  <c r="Q34" i="9"/>
  <c r="Q31" i="9"/>
  <c r="S22" i="9"/>
  <c r="S19" i="9"/>
  <c r="P28" i="9"/>
  <c r="S16" i="9"/>
  <c r="Q25" i="9"/>
  <c r="P25" i="9"/>
  <c r="S13" i="9"/>
  <c r="Q22" i="9"/>
  <c r="P22" i="9"/>
  <c r="P19" i="9"/>
  <c r="Q16" i="9"/>
  <c r="P16" i="9"/>
  <c r="Q13" i="9"/>
  <c r="P13" i="9"/>
  <c r="Y106" i="6"/>
  <c r="Y71" i="6"/>
  <c r="Y239" i="6"/>
  <c r="K100" i="9"/>
  <c r="K98" i="9"/>
  <c r="K99" i="9"/>
  <c r="K96" i="9"/>
  <c r="K93" i="9"/>
  <c r="K94" i="9"/>
  <c r="K95" i="9"/>
  <c r="K91" i="9"/>
  <c r="K92" i="9"/>
  <c r="K89" i="9"/>
  <c r="K88" i="9"/>
  <c r="K81" i="9"/>
  <c r="K83" i="9"/>
  <c r="K84" i="9"/>
  <c r="K85" i="9"/>
  <c r="K86" i="9"/>
  <c r="K80" i="9"/>
  <c r="K79" i="9"/>
  <c r="K82" i="9"/>
  <c r="K78" i="9"/>
  <c r="K74" i="9"/>
  <c r="K75" i="9"/>
  <c r="K76" i="9"/>
  <c r="K73" i="9"/>
  <c r="K48" i="9"/>
  <c r="K49" i="9"/>
  <c r="K42" i="9"/>
  <c r="K54" i="9"/>
  <c r="K50" i="9"/>
  <c r="K38" i="9"/>
  <c r="K43" i="9"/>
  <c r="K56" i="9"/>
  <c r="K51" i="9"/>
  <c r="K44" i="9"/>
  <c r="K52" i="9"/>
  <c r="K45" i="9"/>
  <c r="K53" i="9"/>
  <c r="K37" i="9"/>
  <c r="K57" i="9"/>
  <c r="K41" i="9"/>
  <c r="K46" i="9"/>
  <c r="K35" i="9"/>
  <c r="K55" i="9"/>
  <c r="K34" i="9"/>
  <c r="K40" i="9"/>
  <c r="K47" i="9"/>
  <c r="K39" i="9"/>
  <c r="K36" i="9"/>
  <c r="K31" i="9"/>
  <c r="K32" i="9"/>
  <c r="K29" i="9"/>
  <c r="K30" i="9"/>
  <c r="K20" i="9"/>
  <c r="K25" i="9"/>
  <c r="K18" i="9"/>
  <c r="K27" i="9"/>
  <c r="K19" i="9"/>
  <c r="K21" i="9"/>
  <c r="K22" i="9"/>
  <c r="K23" i="9"/>
  <c r="K15" i="9"/>
  <c r="K24" i="9"/>
  <c r="K17" i="9"/>
  <c r="K13" i="9"/>
  <c r="K26" i="9"/>
  <c r="K14" i="9"/>
  <c r="K16" i="9"/>
  <c r="Q67" i="8"/>
  <c r="Q115" i="8"/>
  <c r="Q112" i="8"/>
  <c r="Q109" i="8"/>
  <c r="Q103" i="8"/>
  <c r="Q100" i="8"/>
  <c r="Q97" i="8"/>
  <c r="Q94" i="8"/>
  <c r="Q91" i="8"/>
  <c r="Q88" i="8"/>
  <c r="Q85" i="8"/>
  <c r="Q82" i="8"/>
  <c r="Q79" i="8"/>
  <c r="Q76" i="8"/>
  <c r="Q73" i="8"/>
  <c r="Q64" i="8"/>
  <c r="Q61" i="8"/>
  <c r="P53" i="8"/>
  <c r="P49" i="8"/>
  <c r="P45" i="8"/>
  <c r="P37" i="8"/>
  <c r="P33" i="8"/>
  <c r="Q29" i="8"/>
  <c r="P29" i="8"/>
  <c r="Q25" i="8"/>
  <c r="P25" i="8"/>
  <c r="Q21" i="8"/>
  <c r="P21" i="8"/>
  <c r="Q17" i="8"/>
  <c r="P17" i="8"/>
  <c r="Q13" i="8"/>
  <c r="P13" i="8"/>
  <c r="Y272" i="6"/>
  <c r="Y266" i="6"/>
  <c r="Y246" i="6"/>
  <c r="Y216" i="6"/>
  <c r="Y153" i="6"/>
  <c r="Y201" i="6"/>
  <c r="Y194" i="6"/>
  <c r="Y83" i="6"/>
  <c r="Y100" i="6"/>
  <c r="Y93" i="6"/>
  <c r="Y77" i="6"/>
  <c r="Y142" i="6"/>
  <c r="Y144" i="6"/>
  <c r="Y112" i="6"/>
  <c r="Y101" i="6"/>
  <c r="Y113" i="6"/>
  <c r="Y70" i="6"/>
  <c r="Y75" i="6"/>
  <c r="Y94" i="6"/>
  <c r="Y90" i="6"/>
  <c r="Y58" i="6"/>
  <c r="Y56" i="6"/>
  <c r="Y57" i="6"/>
  <c r="Y59" i="6"/>
  <c r="Y54" i="6"/>
  <c r="Y55" i="6"/>
  <c r="Y60" i="6"/>
  <c r="Q33" i="7"/>
  <c r="K114" i="8"/>
  <c r="K116" i="8"/>
  <c r="K119" i="8"/>
  <c r="K117" i="8"/>
  <c r="K121" i="8"/>
  <c r="K118" i="8"/>
  <c r="K120" i="8"/>
  <c r="K105" i="8"/>
  <c r="K108" i="8"/>
  <c r="K107" i="8"/>
  <c r="K109" i="8"/>
  <c r="K111" i="8"/>
  <c r="K106" i="8"/>
  <c r="K112" i="8"/>
  <c r="K113" i="8"/>
  <c r="K110" i="8"/>
  <c r="K103" i="8"/>
  <c r="K102" i="8"/>
  <c r="K97" i="8"/>
  <c r="K98" i="8"/>
  <c r="K99" i="8"/>
  <c r="K95" i="8"/>
  <c r="K93" i="8"/>
  <c r="K94" i="8"/>
  <c r="K100" i="8"/>
  <c r="K92" i="8"/>
  <c r="K96" i="8"/>
  <c r="K89" i="8"/>
  <c r="K87" i="8"/>
  <c r="K90" i="8"/>
  <c r="K88" i="8"/>
  <c r="K56" i="8"/>
  <c r="K58" i="8"/>
  <c r="K39" i="8"/>
  <c r="K66" i="8"/>
  <c r="K41" i="8"/>
  <c r="K55" i="8"/>
  <c r="K49" i="8"/>
  <c r="K50" i="8"/>
  <c r="K57" i="8"/>
  <c r="K65" i="8"/>
  <c r="K67" i="8"/>
  <c r="K59" i="8"/>
  <c r="K51" i="8"/>
  <c r="K69" i="8"/>
  <c r="K40" i="8"/>
  <c r="K43" i="8"/>
  <c r="K60" i="8"/>
  <c r="K70" i="8"/>
  <c r="K61" i="8"/>
  <c r="K63" i="8"/>
  <c r="K53" i="8"/>
  <c r="K45" i="8"/>
  <c r="K71" i="8"/>
  <c r="K46" i="8"/>
  <c r="K38" i="8"/>
  <c r="K64" i="8"/>
  <c r="K42" i="8"/>
  <c r="K37" i="8"/>
  <c r="K62" i="8"/>
  <c r="K44" i="8"/>
  <c r="K68" i="8"/>
  <c r="K47" i="8"/>
  <c r="K54" i="8"/>
  <c r="K48" i="8"/>
  <c r="K52" i="8"/>
  <c r="K33" i="8"/>
  <c r="K32" i="8"/>
  <c r="K34" i="8"/>
  <c r="K35" i="8"/>
  <c r="K17" i="8"/>
  <c r="K18" i="8"/>
  <c r="K28" i="8"/>
  <c r="K19" i="8"/>
  <c r="K23" i="8"/>
  <c r="K21" i="8"/>
  <c r="K25" i="8"/>
  <c r="K16" i="8"/>
  <c r="K20" i="8"/>
  <c r="K29" i="8"/>
  <c r="K27" i="8"/>
  <c r="K24" i="8"/>
  <c r="K15" i="8"/>
  <c r="K26" i="8"/>
  <c r="K13" i="8"/>
  <c r="K14" i="8"/>
  <c r="K22" i="8"/>
  <c r="K30" i="8"/>
  <c r="AR14" i="5"/>
  <c r="AO14" i="5"/>
  <c r="Y270" i="6"/>
  <c r="Y267" i="6"/>
  <c r="Y247" i="6"/>
  <c r="Y252" i="6"/>
  <c r="Y256" i="6"/>
  <c r="Y227" i="6"/>
  <c r="Y231" i="6"/>
  <c r="Y248" i="6"/>
  <c r="Y224" i="6"/>
  <c r="Y257" i="6"/>
  <c r="Y245" i="6"/>
  <c r="Y237" i="6"/>
  <c r="Y238" i="6"/>
  <c r="Y258" i="6"/>
  <c r="Y229" i="6"/>
  <c r="Y249" i="6"/>
  <c r="Y253" i="6"/>
  <c r="Y259" i="6"/>
  <c r="Y223" i="6"/>
  <c r="Y228" i="6"/>
  <c r="Y233" i="6"/>
  <c r="Y236" i="6"/>
  <c r="Y226" i="6"/>
  <c r="Y225" i="6"/>
  <c r="Y215" i="6"/>
  <c r="Y180" i="6"/>
  <c r="Y196" i="6"/>
  <c r="Y175" i="6"/>
  <c r="Y176" i="6"/>
  <c r="Y199" i="6"/>
  <c r="Y179" i="6"/>
  <c r="Y200" i="6"/>
  <c r="Y177" i="6"/>
  <c r="Y195" i="6"/>
  <c r="Y178" i="6"/>
  <c r="Y192" i="6"/>
  <c r="Y151" i="6"/>
  <c r="Y152" i="6"/>
  <c r="Y99" i="6"/>
  <c r="Y95" i="6"/>
  <c r="Y109" i="6"/>
  <c r="Y68" i="6"/>
  <c r="Y69" i="6"/>
  <c r="Y138" i="6"/>
  <c r="Y84" i="6"/>
  <c r="Y67" i="6"/>
  <c r="Y81" i="6"/>
  <c r="Y80" i="6"/>
  <c r="Y105" i="6"/>
  <c r="Y72" i="6"/>
  <c r="Y110" i="6"/>
  <c r="Y96" i="6"/>
  <c r="Y66" i="6"/>
  <c r="Y139" i="6"/>
  <c r="Y87" i="6"/>
  <c r="Y78" i="6"/>
  <c r="Y89" i="6"/>
  <c r="Y79" i="6"/>
  <c r="Y76" i="6"/>
  <c r="Y102" i="6"/>
  <c r="Y111" i="6"/>
  <c r="Y91" i="6"/>
  <c r="Y134" i="6"/>
  <c r="Y140" i="6"/>
  <c r="Y97" i="6"/>
  <c r="Y88" i="6"/>
  <c r="Y107" i="6"/>
  <c r="Y65" i="6"/>
  <c r="Y53" i="6"/>
  <c r="Y13" i="6"/>
  <c r="Q93" i="7"/>
  <c r="Q89" i="7"/>
  <c r="Q81" i="7"/>
  <c r="Q70" i="7"/>
  <c r="Q66" i="7"/>
  <c r="Q58" i="7"/>
  <c r="Q50" i="7"/>
  <c r="Q46" i="7"/>
  <c r="P46" i="7"/>
  <c r="P41" i="7"/>
  <c r="Q37" i="7"/>
  <c r="P37" i="7"/>
  <c r="P33" i="7"/>
  <c r="P29" i="7"/>
  <c r="Q25" i="7"/>
  <c r="P25" i="7"/>
  <c r="Q21" i="7"/>
  <c r="P21" i="7"/>
  <c r="Q17" i="7"/>
  <c r="P17" i="7"/>
  <c r="Q13" i="7"/>
  <c r="P13" i="7"/>
  <c r="K46" i="7"/>
  <c r="K89" i="7"/>
  <c r="K97" i="7"/>
  <c r="K95" i="7"/>
  <c r="K96" i="7"/>
  <c r="K94" i="7"/>
  <c r="K93" i="7"/>
  <c r="K84" i="7"/>
  <c r="K87" i="7"/>
  <c r="K88" i="7"/>
  <c r="K90" i="7"/>
  <c r="K85" i="7"/>
  <c r="K91" i="7"/>
  <c r="K86" i="7"/>
  <c r="K82" i="7"/>
  <c r="K45" i="7"/>
  <c r="K76" i="7"/>
  <c r="K77" i="7"/>
  <c r="K78" i="7"/>
  <c r="K79" i="7"/>
  <c r="K80" i="7"/>
  <c r="K75" i="7"/>
  <c r="K73" i="7"/>
  <c r="K74" i="7"/>
  <c r="K72" i="7"/>
  <c r="K56" i="7"/>
  <c r="K54" i="7"/>
  <c r="K55" i="7"/>
  <c r="K42" i="7"/>
  <c r="K44" i="7"/>
  <c r="K52" i="7"/>
  <c r="K43" i="7"/>
  <c r="K33" i="7"/>
  <c r="K34" i="7"/>
  <c r="K38" i="7"/>
  <c r="K39" i="7"/>
  <c r="K40" i="7"/>
  <c r="K41" i="7"/>
  <c r="K48" i="7"/>
  <c r="K50" i="7"/>
  <c r="K32" i="7"/>
  <c r="K47" i="7"/>
  <c r="K49" i="7"/>
  <c r="K35" i="7"/>
  <c r="K36" i="7"/>
  <c r="K37" i="7"/>
  <c r="K51" i="7"/>
  <c r="K31" i="7"/>
  <c r="K29" i="7"/>
  <c r="K21" i="7"/>
  <c r="K18" i="7"/>
  <c r="K19" i="7"/>
  <c r="K22" i="7"/>
  <c r="K23" i="7"/>
  <c r="K24" i="7"/>
  <c r="K25" i="7"/>
  <c r="K26" i="7"/>
  <c r="K15" i="7"/>
  <c r="K14" i="7"/>
  <c r="K16" i="7"/>
  <c r="K17" i="7"/>
  <c r="K20" i="7"/>
  <c r="K27" i="7"/>
  <c r="K13" i="7"/>
  <c r="R104" i="4"/>
  <c r="R132" i="4"/>
  <c r="K115" i="4"/>
  <c r="K114" i="4"/>
  <c r="R131" i="4"/>
  <c r="R128" i="4"/>
  <c r="R124" i="4"/>
  <c r="R121" i="4"/>
  <c r="R118" i="4"/>
  <c r="R112" i="4"/>
  <c r="R108" i="4"/>
  <c r="R100" i="4"/>
  <c r="R96" i="4"/>
  <c r="R92" i="4"/>
  <c r="R88" i="4"/>
  <c r="R84" i="4"/>
  <c r="R80" i="4"/>
  <c r="R76" i="4"/>
  <c r="R72" i="4"/>
  <c r="R68" i="4"/>
  <c r="R64" i="4"/>
  <c r="R60" i="4"/>
  <c r="R56" i="4"/>
  <c r="R55" i="4"/>
  <c r="R52" i="4"/>
  <c r="R49" i="4"/>
  <c r="R46" i="4"/>
  <c r="R43" i="4"/>
  <c r="R40" i="4"/>
  <c r="R37" i="4"/>
  <c r="R36" i="4"/>
  <c r="R32" i="4"/>
  <c r="R29" i="4"/>
  <c r="R28" i="4"/>
  <c r="R25" i="4"/>
  <c r="R24" i="4"/>
  <c r="R21" i="4"/>
  <c r="R20" i="4"/>
  <c r="R17" i="4"/>
  <c r="R14" i="4"/>
  <c r="R13" i="4"/>
  <c r="K129" i="4"/>
  <c r="K23" i="4"/>
  <c r="K21" i="4"/>
  <c r="K132" i="4"/>
  <c r="K133" i="4"/>
  <c r="K123" i="4"/>
  <c r="K124" i="4"/>
  <c r="K126" i="4"/>
  <c r="K127" i="4"/>
  <c r="K122" i="4"/>
  <c r="K118" i="4"/>
  <c r="K125" i="4"/>
  <c r="K116" i="4"/>
  <c r="K108" i="4"/>
  <c r="K128" i="4"/>
  <c r="K119" i="4"/>
  <c r="K121" i="4"/>
  <c r="K120" i="4"/>
  <c r="K110" i="4"/>
  <c r="K117" i="4"/>
  <c r="K111" i="4"/>
  <c r="K112" i="4"/>
  <c r="K113" i="4"/>
  <c r="K130" i="4"/>
  <c r="K109" i="4"/>
  <c r="K106" i="4"/>
  <c r="K105" i="4"/>
  <c r="K97" i="4"/>
  <c r="K95" i="4"/>
  <c r="K98" i="4"/>
  <c r="K93" i="4"/>
  <c r="K88" i="4"/>
  <c r="K99" i="4"/>
  <c r="K89" i="4"/>
  <c r="K94" i="4"/>
  <c r="K90" i="4"/>
  <c r="K101" i="4"/>
  <c r="K92" i="4"/>
  <c r="K96" i="4"/>
  <c r="K91" i="4"/>
  <c r="K100" i="4"/>
  <c r="K103" i="4"/>
  <c r="K102" i="4"/>
  <c r="K72" i="4"/>
  <c r="K71" i="4"/>
  <c r="K69" i="4"/>
  <c r="K70" i="4"/>
  <c r="K68" i="4"/>
  <c r="K46" i="4"/>
  <c r="K48" i="4"/>
  <c r="K54" i="4"/>
  <c r="K56" i="4"/>
  <c r="K41" i="4"/>
  <c r="K63" i="4"/>
  <c r="K42" i="4"/>
  <c r="K43" i="4"/>
  <c r="K44" i="4"/>
  <c r="K45" i="4"/>
  <c r="K47" i="4"/>
  <c r="K49" i="4"/>
  <c r="K51" i="4"/>
  <c r="K52" i="4"/>
  <c r="K53" i="4"/>
  <c r="K55" i="4"/>
  <c r="K58" i="4"/>
  <c r="K59" i="4"/>
  <c r="K62" i="4"/>
  <c r="K39" i="4"/>
  <c r="K57" i="4"/>
  <c r="K60" i="4"/>
  <c r="K64" i="4"/>
  <c r="K50" i="4"/>
  <c r="K61" i="4"/>
  <c r="K65" i="4"/>
  <c r="K66" i="4"/>
  <c r="K40" i="4"/>
  <c r="K35" i="4"/>
  <c r="K37" i="4"/>
  <c r="K34" i="4"/>
  <c r="K36" i="4"/>
  <c r="K20" i="4"/>
  <c r="K29" i="4"/>
  <c r="K25" i="4"/>
  <c r="K30" i="4"/>
  <c r="K22" i="4"/>
  <c r="K27" i="4"/>
  <c r="K28" i="4"/>
  <c r="K19" i="4"/>
  <c r="K26" i="4"/>
  <c r="K15" i="4"/>
  <c r="K13" i="4"/>
  <c r="K31" i="4"/>
  <c r="K18" i="4"/>
  <c r="K16" i="4"/>
  <c r="K32" i="4"/>
  <c r="K14" i="4"/>
  <c r="K17" i="4"/>
  <c r="K24" i="4"/>
</calcChain>
</file>

<file path=xl/sharedStrings.xml><?xml version="1.0" encoding="utf-8"?>
<sst xmlns="http://schemas.openxmlformats.org/spreadsheetml/2006/main" count="4490" uniqueCount="718">
  <si>
    <t>Weight category</t>
  </si>
  <si>
    <t>Points</t>
  </si>
  <si>
    <t>Легион</t>
  </si>
  <si>
    <t>95+</t>
  </si>
  <si>
    <t>Ivan Denisov</t>
  </si>
  <si>
    <t>ID</t>
  </si>
  <si>
    <t>68+</t>
  </si>
  <si>
    <t>Bodrost</t>
  </si>
  <si>
    <t>Stepanov Sergey</t>
  </si>
  <si>
    <t>Mikhail Nikolskii</t>
  </si>
  <si>
    <t>WORLD ASSOCIATION OF KETTLEBELL SPORT CLUBS</t>
  </si>
  <si>
    <t>PROTOCOL</t>
  </si>
  <si>
    <t>PLACE</t>
  </si>
  <si>
    <t>NAME</t>
  </si>
  <si>
    <t>Date of Birth</t>
  </si>
  <si>
    <t>RANK</t>
  </si>
  <si>
    <t>Weight</t>
  </si>
  <si>
    <t>KB weight</t>
  </si>
  <si>
    <t>Team</t>
  </si>
  <si>
    <t>Type</t>
  </si>
  <si>
    <t>Result</t>
  </si>
  <si>
    <t>COACH</t>
  </si>
  <si>
    <t>MAIN JUDGE</t>
  </si>
  <si>
    <t>MAIN SECRETARY</t>
  </si>
  <si>
    <t>I. DENISOV</t>
  </si>
  <si>
    <t>ONLINE WORLD CUP OF KETTLEBELL SPORT CLUBS</t>
  </si>
  <si>
    <t>PRO</t>
  </si>
  <si>
    <t>Andrey Simushin</t>
  </si>
  <si>
    <t>CMS</t>
  </si>
  <si>
    <t>N.Bondarenko</t>
  </si>
  <si>
    <t>Name</t>
  </si>
  <si>
    <t>Total</t>
  </si>
  <si>
    <t>ARMY SNATCH</t>
  </si>
  <si>
    <t>2 STAGE</t>
  </si>
  <si>
    <t>A,V,J</t>
  </si>
  <si>
    <t>TOTAL</t>
  </si>
  <si>
    <t>Larisa Zheleznyakova</t>
  </si>
  <si>
    <t>MS</t>
  </si>
  <si>
    <t>Team Score</t>
  </si>
  <si>
    <t>Oleg Litvinenko</t>
  </si>
  <si>
    <t>Nikolai Voronov</t>
  </si>
  <si>
    <t>Amature MEN</t>
  </si>
  <si>
    <t>Amature WOMEN</t>
  </si>
  <si>
    <t>VETERAN MEN</t>
  </si>
  <si>
    <t>Professional MEN</t>
  </si>
  <si>
    <t>VETERAN WOMEN</t>
  </si>
  <si>
    <t>JUNIOR MEN</t>
  </si>
  <si>
    <t>73+</t>
  </si>
  <si>
    <t>Danil Miftyaev</t>
  </si>
  <si>
    <t>JUNIOR WOMEN</t>
  </si>
  <si>
    <t>Andrei Piven</t>
  </si>
  <si>
    <t>TITAN</t>
  </si>
  <si>
    <t>TEAM PROTOCOL</t>
  </si>
  <si>
    <t>3 STAGE</t>
  </si>
  <si>
    <t>Nikita Bondarenko</t>
  </si>
  <si>
    <t>66,9</t>
  </si>
  <si>
    <t>Classic</t>
  </si>
  <si>
    <t>Elena Kondakova</t>
  </si>
  <si>
    <t>EuroFitness</t>
  </si>
  <si>
    <t>Leonid Sintsov</t>
  </si>
  <si>
    <t>Rachinskii Sergei</t>
  </si>
  <si>
    <t>1 STAGE</t>
  </si>
  <si>
    <t>Individual credit</t>
  </si>
  <si>
    <t>Chernov Mihail</t>
  </si>
  <si>
    <t>Ivan Popov</t>
  </si>
  <si>
    <t>Nikita Soshnikov</t>
  </si>
  <si>
    <t>Professional WOMEN</t>
  </si>
  <si>
    <t>Roman Safonov</t>
  </si>
  <si>
    <t>Uss Viktor</t>
  </si>
  <si>
    <t>VHTL</t>
  </si>
  <si>
    <t>Svetlana Daniliuk</t>
  </si>
  <si>
    <t>MSIC</t>
  </si>
  <si>
    <t>4 STAGE</t>
  </si>
  <si>
    <t>5 STAGE</t>
  </si>
  <si>
    <t>Shpyrkov Roman</t>
  </si>
  <si>
    <t>ivan Chernavtsev</t>
  </si>
  <si>
    <t>59,0</t>
  </si>
  <si>
    <t>ALEXEY URGAPOV</t>
  </si>
  <si>
    <t>6 STAGE</t>
  </si>
  <si>
    <t xml:space="preserve">Nungesser Igor </t>
  </si>
  <si>
    <t>Anton Kuntsevich</t>
  </si>
  <si>
    <t>АСКИНСКИЕ ГИРЕВИКИ</t>
  </si>
  <si>
    <t>Petr Pikhonin</t>
  </si>
  <si>
    <t>Русский жим</t>
  </si>
  <si>
    <t>Rasul Musabirov</t>
  </si>
  <si>
    <t>Almaz Shangareev</t>
  </si>
  <si>
    <t>Aydar Sabirov</t>
  </si>
  <si>
    <t>7 STAGE</t>
  </si>
  <si>
    <t>84,5</t>
  </si>
  <si>
    <t>113,8</t>
  </si>
  <si>
    <t>8 STAGE</t>
  </si>
  <si>
    <t>9 STAGE</t>
  </si>
  <si>
    <t>Sergey Povarnitsyn</t>
  </si>
  <si>
    <t>Кристалл</t>
  </si>
  <si>
    <t>Vladimir Zyuzin</t>
  </si>
  <si>
    <t>Dmitry Lobanov</t>
  </si>
  <si>
    <t>10 STAGE</t>
  </si>
  <si>
    <t>AS</t>
  </si>
  <si>
    <t>71,6</t>
  </si>
  <si>
    <t>Dmitry Neronov</t>
  </si>
  <si>
    <t>90,4</t>
  </si>
  <si>
    <t xml:space="preserve">Гиревой спорт без тренера </t>
  </si>
  <si>
    <t>Danil Kalabin</t>
  </si>
  <si>
    <t>Alexey Safonov</t>
  </si>
  <si>
    <t>Evgenia Yakimova</t>
  </si>
  <si>
    <t>Alimullaeva Adeline</t>
  </si>
  <si>
    <t>Alexander Bobovsky</t>
  </si>
  <si>
    <t>Anton Chikhachev</t>
  </si>
  <si>
    <t xml:space="preserve">Aleksandra  Markovina </t>
  </si>
  <si>
    <t>Daria Makarenko</t>
  </si>
  <si>
    <t>60,4</t>
  </si>
  <si>
    <t>INGym</t>
  </si>
  <si>
    <t>#VFORMEKimovsk</t>
  </si>
  <si>
    <t>56,45</t>
  </si>
  <si>
    <t>Roman Rumachik</t>
  </si>
  <si>
    <t>Sergey  Borisov</t>
  </si>
  <si>
    <t>Dmitriy Shpyrkov</t>
  </si>
  <si>
    <t>Vitaly Stepanov</t>
  </si>
  <si>
    <t xml:space="preserve">Viktar  Savastsenia </t>
  </si>
  <si>
    <t>101,8</t>
  </si>
  <si>
    <t>100 пудов</t>
  </si>
  <si>
    <t>Виктория</t>
  </si>
  <si>
    <t xml:space="preserve">Army club </t>
  </si>
  <si>
    <t>118,95</t>
  </si>
  <si>
    <t xml:space="preserve">Карталы </t>
  </si>
  <si>
    <t>Гиперборея</t>
  </si>
  <si>
    <t>92,1</t>
  </si>
  <si>
    <t>Grom 'VN</t>
  </si>
  <si>
    <t>Искра</t>
  </si>
  <si>
    <t>ОЛЕКМА</t>
  </si>
  <si>
    <t>89,10</t>
  </si>
  <si>
    <t>Perm district</t>
  </si>
  <si>
    <t>88,9</t>
  </si>
  <si>
    <t>83,0</t>
  </si>
  <si>
    <t>78,7</t>
  </si>
  <si>
    <t>74,4</t>
  </si>
  <si>
    <t>BUNKER.58</t>
  </si>
  <si>
    <t>77,15</t>
  </si>
  <si>
    <t>67, 7</t>
  </si>
  <si>
    <t>51,9</t>
  </si>
  <si>
    <t>81,9</t>
  </si>
  <si>
    <t>Eugene Maslikov</t>
  </si>
  <si>
    <t>Anton Svirin</t>
  </si>
  <si>
    <t>Daniil Verskovoy</t>
  </si>
  <si>
    <t>Ivan Merkushev</t>
  </si>
  <si>
    <t xml:space="preserve">Stepan Kudryashov </t>
  </si>
  <si>
    <t>75,8</t>
  </si>
  <si>
    <t>108,9</t>
  </si>
  <si>
    <t>79,0</t>
  </si>
  <si>
    <t>95,1</t>
  </si>
  <si>
    <t>52,0</t>
  </si>
  <si>
    <t>50,0</t>
  </si>
  <si>
    <t>55,0</t>
  </si>
  <si>
    <t>54,0</t>
  </si>
  <si>
    <t>77,8</t>
  </si>
  <si>
    <t>82,9</t>
  </si>
  <si>
    <t>Лидер</t>
  </si>
  <si>
    <t>54,25</t>
  </si>
  <si>
    <t>Andrey Komarov</t>
  </si>
  <si>
    <t>75,0</t>
  </si>
  <si>
    <t>70,8</t>
  </si>
  <si>
    <t>115,5</t>
  </si>
  <si>
    <t>113,9</t>
  </si>
  <si>
    <t>Gladiator</t>
  </si>
  <si>
    <t>Добрая сила</t>
  </si>
  <si>
    <t>Энергетик</t>
  </si>
  <si>
    <t>96,8</t>
  </si>
  <si>
    <t>SOLO</t>
  </si>
  <si>
    <t>81,5</t>
  </si>
  <si>
    <t>79,3</t>
  </si>
  <si>
    <t>Glinina Anastasia</t>
  </si>
  <si>
    <t>GLININHOLL</t>
  </si>
  <si>
    <t>78,85</t>
  </si>
  <si>
    <t>Pavel Mikhaylenko</t>
  </si>
  <si>
    <t>Aleksandr  Lunev</t>
  </si>
  <si>
    <t>Andrei Plotnikov</t>
  </si>
  <si>
    <t>Andrei Sharapov</t>
  </si>
  <si>
    <t>77,5</t>
  </si>
  <si>
    <t>108,8</t>
  </si>
  <si>
    <t>116,9</t>
  </si>
  <si>
    <t>87,4</t>
  </si>
  <si>
    <t>110 кг</t>
  </si>
  <si>
    <t>Udomlya 2020</t>
  </si>
  <si>
    <t>72,99</t>
  </si>
  <si>
    <t>Perm_Velikaya</t>
  </si>
  <si>
    <t>Noviy Svet</t>
  </si>
  <si>
    <t>71,92</t>
  </si>
  <si>
    <t>77,3</t>
  </si>
  <si>
    <t xml:space="preserve">Grigorev  Andrei </t>
  </si>
  <si>
    <t xml:space="preserve">Kadraliev  Damir </t>
  </si>
  <si>
    <t>1-27 January  2020</t>
  </si>
  <si>
    <t>Anton Batrshin</t>
  </si>
  <si>
    <t>Stanislav Ershov</t>
  </si>
  <si>
    <t>Roman Portsev</t>
  </si>
  <si>
    <t>Gulov Farkhod</t>
  </si>
  <si>
    <t>Roman Kiryukhin</t>
  </si>
  <si>
    <t>Denis Ryazanov</t>
  </si>
  <si>
    <t>Alexander Yurchenko</t>
  </si>
  <si>
    <t>Pavel Krasnoborov</t>
  </si>
  <si>
    <t>Marina Piminova</t>
  </si>
  <si>
    <t>Tatyana Shcherbakova</t>
  </si>
  <si>
    <t>Artyom Averkov</t>
  </si>
  <si>
    <t>Artem Lapanovsky</t>
  </si>
  <si>
    <t xml:space="preserve">Vladislav Skladov </t>
  </si>
  <si>
    <t>Julian Danilevsky</t>
  </si>
  <si>
    <t>Sergey Kashpur</t>
  </si>
  <si>
    <t>Almaty Kulmanov</t>
  </si>
  <si>
    <t>Kirill Lunev</t>
  </si>
  <si>
    <t>Oleg Olehnovich</t>
  </si>
  <si>
    <t>Artyom Shestaev</t>
  </si>
  <si>
    <t>Vladislav Filippov</t>
  </si>
  <si>
    <t>Valery Konshin</t>
  </si>
  <si>
    <t>Sergey Yashkin</t>
  </si>
  <si>
    <t>Alexey Dyubin</t>
  </si>
  <si>
    <t>Dmitry Podovalov</t>
  </si>
  <si>
    <t>Ilya Larin</t>
  </si>
  <si>
    <t>Nikita Glushenkov</t>
  </si>
  <si>
    <t>Natalia Vishnyakova</t>
  </si>
  <si>
    <t>Nikolay Mann</t>
  </si>
  <si>
    <t>Alexander Chinenov</t>
  </si>
  <si>
    <t>Mikhail Pyankov</t>
  </si>
  <si>
    <t>Yuri Zenin</t>
  </si>
  <si>
    <t>Stepanov Vitaliy</t>
  </si>
  <si>
    <t>Sergey Egorov</t>
  </si>
  <si>
    <t>Lyubov Semeniv</t>
  </si>
  <si>
    <t>Evgeny Strelnikov</t>
  </si>
  <si>
    <t>Sergey Kostryukov</t>
  </si>
  <si>
    <t>Kirill Grachev</t>
  </si>
  <si>
    <t>Vladislav Sannikov</t>
  </si>
  <si>
    <t>Ivan Podgorny</t>
  </si>
  <si>
    <t>Nikita Buslaev</t>
  </si>
  <si>
    <t>Dmitry Takshaitov</t>
  </si>
  <si>
    <t>Alexey Kornienko</t>
  </si>
  <si>
    <t>Vladimir Volgarev</t>
  </si>
  <si>
    <t>Andrey Kaulin</t>
  </si>
  <si>
    <t>Sofya Povarnitsyna</t>
  </si>
  <si>
    <t>Аthletes</t>
  </si>
  <si>
    <t>АTHLETES</t>
  </si>
  <si>
    <t>Sum</t>
  </si>
  <si>
    <t>Fedor Zhibinov</t>
  </si>
  <si>
    <t>Doroshko Sergei</t>
  </si>
  <si>
    <t xml:space="preserve">Корягин П.С; Бархатов Т </t>
  </si>
  <si>
    <t>Aleksey Safonov</t>
  </si>
  <si>
    <t>Stansilav Ershov</t>
  </si>
  <si>
    <t>Александр Бобовский</t>
  </si>
  <si>
    <t>Николай Воронов</t>
  </si>
  <si>
    <t>Dmitriy Podovalov</t>
  </si>
  <si>
    <t>Павел Красноборов</t>
  </si>
  <si>
    <t>Александр Юрченко</t>
  </si>
  <si>
    <t>72,2</t>
  </si>
  <si>
    <t>79,4</t>
  </si>
  <si>
    <t>84,6</t>
  </si>
  <si>
    <t>92,6</t>
  </si>
  <si>
    <t>116,3</t>
  </si>
  <si>
    <t>100,5</t>
  </si>
  <si>
    <t>66,8</t>
  </si>
  <si>
    <t>VLADISLAV FILIPPOV</t>
  </si>
  <si>
    <t>Artyom Sokolov</t>
  </si>
  <si>
    <t>Валерий Коншин</t>
  </si>
  <si>
    <t>Сергей Брайцев</t>
  </si>
  <si>
    <t>Almat Kulmanov</t>
  </si>
  <si>
    <t>Данил Калабин</t>
  </si>
  <si>
    <t>96,60</t>
  </si>
  <si>
    <t>101,6</t>
  </si>
  <si>
    <t>99,3</t>
  </si>
  <si>
    <t xml:space="preserve">Туапсинский НПЗ </t>
  </si>
  <si>
    <t>77,4</t>
  </si>
  <si>
    <t>72,9</t>
  </si>
  <si>
    <t>60,1</t>
  </si>
  <si>
    <t xml:space="preserve">Евгения  Якимова </t>
  </si>
  <si>
    <t>Ekaterina Titova</t>
  </si>
  <si>
    <t>53,3</t>
  </si>
  <si>
    <t>55,2</t>
  </si>
  <si>
    <t>Ivan Podgornyy</t>
  </si>
  <si>
    <t>Ildar Singatulin</t>
  </si>
  <si>
    <t>53,5</t>
  </si>
  <si>
    <t xml:space="preserve"> Алимуллаева Аделина</t>
  </si>
  <si>
    <t>Софья Поварницына</t>
  </si>
  <si>
    <t>78,6</t>
  </si>
  <si>
    <t>56,9</t>
  </si>
  <si>
    <t>55,1</t>
  </si>
  <si>
    <t>Andrey Rusakov</t>
  </si>
  <si>
    <t>Михаил Пьянков</t>
  </si>
  <si>
    <t>Александр Чиненов</t>
  </si>
  <si>
    <t>Алексей Дюбин</t>
  </si>
  <si>
    <t>Дмитрий Лобанов</t>
  </si>
  <si>
    <t>Владимир Зюзин</t>
  </si>
  <si>
    <t>Антон Чихачев</t>
  </si>
  <si>
    <t>103,6</t>
  </si>
  <si>
    <t>88,4</t>
  </si>
  <si>
    <t>75,4</t>
  </si>
  <si>
    <t>70,4</t>
  </si>
  <si>
    <t>1-26 February  2020</t>
  </si>
  <si>
    <t>BIATHLON</t>
  </si>
  <si>
    <t>ПАО "Силовые машины"</t>
  </si>
  <si>
    <t>Ivan Chernavtsev</t>
  </si>
  <si>
    <t>Sergey Braitsev</t>
  </si>
  <si>
    <t>Yuri Usenko</t>
  </si>
  <si>
    <t>Andrey Serov</t>
  </si>
  <si>
    <t>Alexey Cheshev</t>
  </si>
  <si>
    <t>Elena Solovyova</t>
  </si>
  <si>
    <t>Artem Isupov</t>
  </si>
  <si>
    <t>Anna Denisenko</t>
  </si>
  <si>
    <t>Sofia Kuleshova</t>
  </si>
  <si>
    <t>Alena Pyankova</t>
  </si>
  <si>
    <t>Solovyov Alexey</t>
  </si>
  <si>
    <t>Alexandr Yurchenko</t>
  </si>
  <si>
    <t>Aleksandr Bobovskiy</t>
  </si>
  <si>
    <t>JERK 5 minutes</t>
  </si>
  <si>
    <t>1-26 March  2020</t>
  </si>
  <si>
    <t>1-26 March   2020</t>
  </si>
  <si>
    <t>Emil Korżyński</t>
  </si>
  <si>
    <t>Sergei Lvov</t>
  </si>
  <si>
    <t>Chikrizov Sergey</t>
  </si>
  <si>
    <t>Sergey  Yaschkin</t>
  </si>
  <si>
    <t>Mateusz Muczyński</t>
  </si>
  <si>
    <t>Denis Kolotin</t>
  </si>
  <si>
    <t>Vladimir Sivkin</t>
  </si>
  <si>
    <t>Ivan Kuzovlev</t>
  </si>
  <si>
    <t>Viachaslau Haponenko</t>
  </si>
  <si>
    <t>Bracia Jaćwieży Fight&amp;amp;Fit Gym</t>
  </si>
  <si>
    <t>67,4</t>
  </si>
  <si>
    <t>98,6</t>
  </si>
  <si>
    <t>75,6</t>
  </si>
  <si>
    <t>82,4</t>
  </si>
  <si>
    <t>91,7</t>
  </si>
  <si>
    <t>95,6</t>
  </si>
  <si>
    <t>Титан</t>
  </si>
  <si>
    <t>90,9</t>
  </si>
  <si>
    <t>72,7</t>
  </si>
  <si>
    <t>84,7</t>
  </si>
  <si>
    <t>81,7</t>
  </si>
  <si>
    <t>Атлант</t>
  </si>
  <si>
    <t>93,4</t>
  </si>
  <si>
    <t xml:space="preserve"> Born to win</t>
  </si>
  <si>
    <t>118,20</t>
  </si>
  <si>
    <t xml:space="preserve">ФСК Олимп </t>
  </si>
  <si>
    <t>Галерная гавань</t>
  </si>
  <si>
    <t>Русинка 2</t>
  </si>
  <si>
    <t>Елена Соловьева</t>
  </si>
  <si>
    <t>53,7</t>
  </si>
  <si>
    <t>56,00</t>
  </si>
  <si>
    <t xml:space="preserve">Fedor  Zhibinov </t>
  </si>
  <si>
    <t>Anastasiya Svitina</t>
  </si>
  <si>
    <t>69,7</t>
  </si>
  <si>
    <t>52,7</t>
  </si>
  <si>
    <t>80,5</t>
  </si>
  <si>
    <t>Aleksandr Bobovskyi</t>
  </si>
  <si>
    <t>Роман Порцев</t>
  </si>
  <si>
    <t>Гулов Фарход</t>
  </si>
  <si>
    <t>118,6</t>
  </si>
  <si>
    <t>85,4</t>
  </si>
  <si>
    <t>89,8</t>
  </si>
  <si>
    <t>80,6</t>
  </si>
  <si>
    <t>115,9</t>
  </si>
  <si>
    <t>90,3</t>
  </si>
  <si>
    <t>спортклуб ЕРМАК</t>
  </si>
  <si>
    <t>82,3</t>
  </si>
  <si>
    <t>71,5</t>
  </si>
  <si>
    <t>Małgorzata Albin</t>
  </si>
  <si>
    <t>66,2</t>
  </si>
  <si>
    <t>59,9</t>
  </si>
  <si>
    <t>Kettlebell Warsaw</t>
  </si>
  <si>
    <t>Dmitriy Goryachkin</t>
  </si>
  <si>
    <t>Студия Profitness</t>
  </si>
  <si>
    <t>Sport&amp;amp;Bob</t>
  </si>
  <si>
    <t xml:space="preserve">Zhumaliev Rustam </t>
  </si>
  <si>
    <t xml:space="preserve"> ПАО "Силовые машины"</t>
  </si>
  <si>
    <t>Roman Sherin</t>
  </si>
  <si>
    <t>Pavel Bulatov</t>
  </si>
  <si>
    <t>Eugene Shalamov</t>
  </si>
  <si>
    <t>Vitaly Golov</t>
  </si>
  <si>
    <t>Alexander Chegorev</t>
  </si>
  <si>
    <t>Maxim Prokhorov</t>
  </si>
  <si>
    <t>Yuri Saltanych</t>
  </si>
  <si>
    <t>Dmitry Filippov</t>
  </si>
  <si>
    <t>Tatiana Kuprianova</t>
  </si>
  <si>
    <t>Ekaterina Bobrisheva</t>
  </si>
  <si>
    <t>Vladimir Stasenko</t>
  </si>
  <si>
    <t>Svetlana Zhuravleva</t>
  </si>
  <si>
    <t>Ekaterina Sham</t>
  </si>
  <si>
    <t>Спортклуб ЕРМАК</t>
  </si>
  <si>
    <t>Born to win</t>
  </si>
  <si>
    <t>№</t>
  </si>
  <si>
    <t>JERK 3 minutes</t>
  </si>
  <si>
    <t>Yauheni Nazarevich</t>
  </si>
  <si>
    <t>Maхim Bardin</t>
  </si>
  <si>
    <t>Fitness club Chempion""</t>
  </si>
  <si>
    <t>83,4</t>
  </si>
  <si>
    <t>84,1</t>
  </si>
  <si>
    <t>91,9</t>
  </si>
  <si>
    <t>fitness studio ,, Class "</t>
  </si>
  <si>
    <t>77,1</t>
  </si>
  <si>
    <t>Динамо-24</t>
  </si>
  <si>
    <t>57,5</t>
  </si>
  <si>
    <t>Степанов Виталий</t>
  </si>
  <si>
    <t>Rustam Nafikov</t>
  </si>
  <si>
    <t>Yury Borisenko</t>
  </si>
  <si>
    <t>Cornelis Konig</t>
  </si>
  <si>
    <t>Yuri Shaltanuk</t>
  </si>
  <si>
    <t>Vladimir Morozov</t>
  </si>
  <si>
    <t>Сибиряк</t>
  </si>
  <si>
    <t>Bracia Jaćwieży Fight&amp;Fit Gym</t>
  </si>
  <si>
    <t>73,00</t>
  </si>
  <si>
    <t>85,0</t>
  </si>
  <si>
    <t>Бурый медведь""</t>
  </si>
  <si>
    <t>84, 9</t>
  </si>
  <si>
    <t>94,2</t>
  </si>
  <si>
    <t>Gold Rush Kettlebell Club</t>
  </si>
  <si>
    <t>Tatiana Kipriyanova</t>
  </si>
  <si>
    <t xml:space="preserve">Евгения Якимова </t>
  </si>
  <si>
    <t>63,55</t>
  </si>
  <si>
    <t>67,2</t>
  </si>
  <si>
    <t>54,2</t>
  </si>
  <si>
    <t>Dmitry Schneider</t>
  </si>
  <si>
    <t>Mikhail Gerasimov</t>
  </si>
  <si>
    <t>Alexander Ivanchenko</t>
  </si>
  <si>
    <t>Шнейдер</t>
  </si>
  <si>
    <t>102,2</t>
  </si>
  <si>
    <t>КлубЗантур""</t>
  </si>
  <si>
    <t>Dal'negorsk</t>
  </si>
  <si>
    <t>Екатерина Бобришева</t>
  </si>
  <si>
    <t>Sport&amp;Bob</t>
  </si>
  <si>
    <t>Артем Исупов</t>
  </si>
  <si>
    <t>Andrei Kotov</t>
  </si>
  <si>
    <t>54,3</t>
  </si>
  <si>
    <t>76,9</t>
  </si>
  <si>
    <t>41,9</t>
  </si>
  <si>
    <t>1-25 April  2020</t>
  </si>
  <si>
    <t>1-25 April   2020</t>
  </si>
  <si>
    <t>Vladimir Zaribko</t>
  </si>
  <si>
    <t>Mikhail Spiridonov</t>
  </si>
  <si>
    <t>Valery Gening</t>
  </si>
  <si>
    <t>Roman Yakimov</t>
  </si>
  <si>
    <t>Victoria Yakimova</t>
  </si>
  <si>
    <t xml:space="preserve">  JUNIOR WOMEN</t>
  </si>
  <si>
    <t>84,3</t>
  </si>
  <si>
    <t>117,1</t>
  </si>
  <si>
    <t>85+</t>
  </si>
  <si>
    <t>Богатырь""</t>
  </si>
  <si>
    <t>84,9</t>
  </si>
  <si>
    <t>Территория фитнеса</t>
  </si>
  <si>
    <t>Solehjon Sohibov</t>
  </si>
  <si>
    <t>62,7</t>
  </si>
  <si>
    <t>моналит</t>
  </si>
  <si>
    <t>83,1</t>
  </si>
  <si>
    <t>Alexander Serebryakov</t>
  </si>
  <si>
    <t>ГАУ АО «СШОР «Поморье»</t>
  </si>
  <si>
    <t>Ruslan  Fatkulin</t>
  </si>
  <si>
    <t xml:space="preserve">Рекордсмен </t>
  </si>
  <si>
    <t>Гиревик</t>
  </si>
  <si>
    <t>54,6</t>
  </si>
  <si>
    <t>65,8</t>
  </si>
  <si>
    <t>57,9</t>
  </si>
  <si>
    <t>82,5</t>
  </si>
  <si>
    <t>Victor Tkachenko</t>
  </si>
  <si>
    <t>Александр Чегорев</t>
  </si>
  <si>
    <t>Marcin Szlaz</t>
  </si>
  <si>
    <t>101,2</t>
  </si>
  <si>
    <t>96,4</t>
  </si>
  <si>
    <t>Максим Прохоров</t>
  </si>
  <si>
    <t>85,5</t>
  </si>
  <si>
    <t>Yury Artemev</t>
  </si>
  <si>
    <t>Vladimir Chernyshov</t>
  </si>
  <si>
    <t>84,8</t>
  </si>
  <si>
    <t>66,7</t>
  </si>
  <si>
    <t>Abduaziz Azizov</t>
  </si>
  <si>
    <t>Alexey Sinitsin</t>
  </si>
  <si>
    <t>75,9</t>
  </si>
  <si>
    <t>87,0</t>
  </si>
  <si>
    <t>78,5</t>
  </si>
  <si>
    <t>76,2</t>
  </si>
  <si>
    <t>76,1</t>
  </si>
  <si>
    <t>Сгау Саратов</t>
  </si>
  <si>
    <t>Rustam Abdulmanov</t>
  </si>
  <si>
    <t>66,4</t>
  </si>
  <si>
    <t>53,4</t>
  </si>
  <si>
    <t>55,9</t>
  </si>
  <si>
    <t>Suzana Mastyła</t>
  </si>
  <si>
    <t>62,70</t>
  </si>
  <si>
    <t>Katherine Daigle</t>
  </si>
  <si>
    <t>Nikita Listopad</t>
  </si>
  <si>
    <t>Almaz Gallyamov</t>
  </si>
  <si>
    <t>71,05</t>
  </si>
  <si>
    <t>47,7</t>
  </si>
  <si>
    <t>58+</t>
  </si>
  <si>
    <t>Julita Piekarska</t>
  </si>
  <si>
    <t>77,2</t>
  </si>
  <si>
    <t>78+</t>
  </si>
  <si>
    <t>Twin Cities Kettlebell Club</t>
  </si>
  <si>
    <t>Greg Anderson</t>
  </si>
  <si>
    <t>76,0</t>
  </si>
  <si>
    <t>АТЛЕТИК""</t>
  </si>
  <si>
    <t>Грязовец</t>
  </si>
  <si>
    <t>SP Kettlebell</t>
  </si>
  <si>
    <t>Leonel Ribas</t>
  </si>
  <si>
    <t>Nəhəng" -"Гигант""</t>
  </si>
  <si>
    <t>114,65</t>
  </si>
  <si>
    <t xml:space="preserve">MS </t>
  </si>
  <si>
    <t>мoналит</t>
  </si>
  <si>
    <t xml:space="preserve">1j </t>
  </si>
  <si>
    <t xml:space="preserve">Спортивная школа  "Оскол" </t>
  </si>
  <si>
    <t>Half Marathon One arm Long cycle 30 min.</t>
  </si>
  <si>
    <t>1-25 May   2020</t>
  </si>
  <si>
    <t>1-25 May  2020</t>
  </si>
  <si>
    <t>Mikhail Gordeev</t>
  </si>
  <si>
    <t>Oleg Tsiribko</t>
  </si>
  <si>
    <t>Andrey Shendakov</t>
  </si>
  <si>
    <t>Alexander Vlasov</t>
  </si>
  <si>
    <t>Vasily Afanasyev</t>
  </si>
  <si>
    <t>Denis Panov</t>
  </si>
  <si>
    <t>Vladislav Mukha</t>
  </si>
  <si>
    <t>Alexander Potemkin</t>
  </si>
  <si>
    <t>Vitaliy Loginov</t>
  </si>
  <si>
    <t>Rovshan Hamidov</t>
  </si>
  <si>
    <t>Vladimir Kamenev</t>
  </si>
  <si>
    <t>Vladimir Porfiryev</t>
  </si>
  <si>
    <t>Ksenia Chan</t>
  </si>
  <si>
    <t>Season 2020</t>
  </si>
  <si>
    <t>1j</t>
  </si>
  <si>
    <t>Khvostov A.V.</t>
  </si>
  <si>
    <t xml:space="preserve"> Long cycle 5 min.</t>
  </si>
  <si>
    <t>Maxim Cherepovitsyn</t>
  </si>
  <si>
    <t>Anton Redin</t>
  </si>
  <si>
    <t>Anatoly Pastushenko</t>
  </si>
  <si>
    <t>Yuri Tikhov</t>
  </si>
  <si>
    <t>Artyom averkov</t>
  </si>
  <si>
    <t>Jose Torres</t>
  </si>
  <si>
    <t>Konstantin Volosatov</t>
  </si>
  <si>
    <t>Nikolay Perunov</t>
  </si>
  <si>
    <t>Marcin szlaz</t>
  </si>
  <si>
    <t>Petr pikhonin</t>
  </si>
  <si>
    <t>Valery Verigin</t>
  </si>
  <si>
    <t>Evgeny Shalamov</t>
  </si>
  <si>
    <t>Alexey Ilyin</t>
  </si>
  <si>
    <t>Vitaly stepanov</t>
  </si>
  <si>
    <t>Mateusz muczyński</t>
  </si>
  <si>
    <t>Большой Куш</t>
  </si>
  <si>
    <t>100Strong</t>
  </si>
  <si>
    <t>95,2</t>
  </si>
  <si>
    <t xml:space="preserve">Kett Club Perú </t>
  </si>
  <si>
    <t>84,0</t>
  </si>
  <si>
    <t>KnAGU</t>
  </si>
  <si>
    <t>91,2</t>
  </si>
  <si>
    <t>81,4</t>
  </si>
  <si>
    <t>ICE Fit</t>
  </si>
  <si>
    <t>71,7</t>
  </si>
  <si>
    <t>90,2</t>
  </si>
  <si>
    <t>Гиревая атлетика</t>
  </si>
  <si>
    <t>111,5</t>
  </si>
  <si>
    <t>75,2</t>
  </si>
  <si>
    <t>100,8</t>
  </si>
  <si>
    <t>Liubov Denisova</t>
  </si>
  <si>
    <t>Natalia Szynkaruk</t>
  </si>
  <si>
    <t>Karla Pacheco</t>
  </si>
  <si>
    <t>Katherine daigle</t>
  </si>
  <si>
    <t>52,5</t>
  </si>
  <si>
    <t>55,3</t>
  </si>
  <si>
    <t>55,85</t>
  </si>
  <si>
    <t>Arthur Kibler (PODA)</t>
  </si>
  <si>
    <t>Ruslan Fatkulin</t>
  </si>
  <si>
    <t>Artyom Isupov</t>
  </si>
  <si>
    <t>Rasul musabirov</t>
  </si>
  <si>
    <t>Eugene maslikov</t>
  </si>
  <si>
    <t>Andrey Ipatov</t>
  </si>
  <si>
    <t>Daria Lewandowska</t>
  </si>
  <si>
    <t>73,1</t>
  </si>
  <si>
    <t>61,9</t>
  </si>
  <si>
    <t>Maxim Batuev</t>
  </si>
  <si>
    <t>Ilya Skakunov</t>
  </si>
  <si>
    <t>Rufat Duisekenov</t>
  </si>
  <si>
    <t>117,6</t>
  </si>
  <si>
    <t>90,5</t>
  </si>
  <si>
    <t>81,6</t>
  </si>
  <si>
    <t>76,4</t>
  </si>
  <si>
    <t>Витязи</t>
  </si>
  <si>
    <t>Svetlana daniliuk</t>
  </si>
  <si>
    <t>Sofya Kuleshova</t>
  </si>
  <si>
    <t>Małgorzata albin</t>
  </si>
  <si>
    <t>54,9</t>
  </si>
  <si>
    <t>67,6</t>
  </si>
  <si>
    <t>59,6</t>
  </si>
  <si>
    <t>Gennady Chernyshov</t>
  </si>
  <si>
    <t>Miodrag ILIC</t>
  </si>
  <si>
    <t>Evgeny Zabelin</t>
  </si>
  <si>
    <t>Dariusz Usik</t>
  </si>
  <si>
    <t>Anna Bielawska</t>
  </si>
  <si>
    <t>Karolina Usik</t>
  </si>
  <si>
    <t>Glinina anastasia</t>
  </si>
  <si>
    <t>57,1</t>
  </si>
  <si>
    <t>58,6</t>
  </si>
  <si>
    <t>92,5</t>
  </si>
  <si>
    <t>74,9</t>
  </si>
  <si>
    <t>72,8</t>
  </si>
  <si>
    <t>Усмань-гири</t>
  </si>
  <si>
    <t>Red Star Kettlebell Club</t>
  </si>
  <si>
    <t>77,9</t>
  </si>
  <si>
    <t>67,5</t>
  </si>
  <si>
    <t>70,1</t>
  </si>
  <si>
    <t>Спортивная школа  "Оскол"</t>
  </si>
  <si>
    <t>1-25 June  2020</t>
  </si>
  <si>
    <t>1-25 June   2020</t>
  </si>
  <si>
    <t xml:space="preserve"> Jerk 1 min.</t>
  </si>
  <si>
    <t>1-25 Jule   2020</t>
  </si>
  <si>
    <t>1-25 Jule  2020</t>
  </si>
  <si>
    <t>Evgeny Sheryagin</t>
  </si>
  <si>
    <t>115,3</t>
  </si>
  <si>
    <t>105+</t>
  </si>
  <si>
    <t>80,7</t>
  </si>
  <si>
    <t>Виталий Голов</t>
  </si>
  <si>
    <t>Константин Волосатов</t>
  </si>
  <si>
    <t xml:space="preserve">Alexander  Kovshov </t>
  </si>
  <si>
    <t>Дмитрий Филиппов</t>
  </si>
  <si>
    <t>Alexey Zajdel</t>
  </si>
  <si>
    <t>91,3</t>
  </si>
  <si>
    <t>62,5</t>
  </si>
  <si>
    <t>ВГМХА</t>
  </si>
  <si>
    <t>65,4</t>
  </si>
  <si>
    <t>72,4</t>
  </si>
  <si>
    <t>73,6</t>
  </si>
  <si>
    <t>83,5</t>
  </si>
  <si>
    <t>88,7</t>
  </si>
  <si>
    <t>МБУ ДО Грачевская ДЮСШ" "</t>
  </si>
  <si>
    <t>100,1</t>
  </si>
  <si>
    <t>МБОУ Спортивная школа  Оскол ""</t>
  </si>
  <si>
    <t>50,3</t>
  </si>
  <si>
    <t>64,2</t>
  </si>
  <si>
    <t>90,25</t>
  </si>
  <si>
    <t>76,5</t>
  </si>
  <si>
    <t>98,8</t>
  </si>
  <si>
    <t>`</t>
  </si>
  <si>
    <t>Victor Teslovsky</t>
  </si>
  <si>
    <t>Dmitry Maletin</t>
  </si>
  <si>
    <t>Maxim Morozov</t>
  </si>
  <si>
    <t>Andrey Malov</t>
  </si>
  <si>
    <t>Vyacheslav Berdyshev</t>
  </si>
  <si>
    <t>Daria Kuznetsova</t>
  </si>
  <si>
    <t>Anna Safonova</t>
  </si>
  <si>
    <t>Nikolay Sobolev</t>
  </si>
  <si>
    <t>Alexander Ermakov</t>
  </si>
  <si>
    <t>Vitaly Loginov</t>
  </si>
  <si>
    <t>VLADIMIR OPSHIN</t>
  </si>
  <si>
    <t>Dmitry Zimin(PODA)</t>
  </si>
  <si>
    <t>МБУ ДО Грачевская ДЮСШ</t>
  </si>
  <si>
    <t>81,8</t>
  </si>
  <si>
    <t>70,6</t>
  </si>
  <si>
    <t>95,7</t>
  </si>
  <si>
    <t>Roman Mustafaev</t>
  </si>
  <si>
    <t>82,7</t>
  </si>
  <si>
    <t>Marina Binder</t>
  </si>
  <si>
    <t>Oksana Bulatova</t>
  </si>
  <si>
    <t>80,2</t>
  </si>
  <si>
    <t>Muhammad Davlyatshoev</t>
  </si>
  <si>
    <t>Andrey Popov</t>
  </si>
  <si>
    <t xml:space="preserve">30,5 </t>
  </si>
  <si>
    <t>Michail Simonov</t>
  </si>
  <si>
    <t>гиревик</t>
  </si>
  <si>
    <t>75,45</t>
  </si>
  <si>
    <t>99,1</t>
  </si>
  <si>
    <t>91,25</t>
  </si>
  <si>
    <t xml:space="preserve">bizon </t>
  </si>
  <si>
    <t>МБОУ Спортивная школа  Оскол</t>
  </si>
  <si>
    <t xml:space="preserve">  Snatch 10 min.</t>
  </si>
  <si>
    <t>1-25  August  2020</t>
  </si>
  <si>
    <t>Snatch 10 min.</t>
  </si>
  <si>
    <t>1-25 August  2020</t>
  </si>
  <si>
    <t>Vladimir Tsiribko</t>
  </si>
  <si>
    <t>Nikolay Voronov</t>
  </si>
  <si>
    <t>Gulov Farhod</t>
  </si>
  <si>
    <t>Vasily Afanasiev</t>
  </si>
  <si>
    <t>Gaisov Ramil</t>
  </si>
  <si>
    <t>Roman Kolbenev</t>
  </si>
  <si>
    <t>Elena Solovieva</t>
  </si>
  <si>
    <t>Inessa isaeva</t>
  </si>
  <si>
    <t>Elena Kibler</t>
  </si>
  <si>
    <t>Evgeniya Yakimova</t>
  </si>
  <si>
    <t>Nadezhda Sazanova</t>
  </si>
  <si>
    <t>Kirill Tereshchenko</t>
  </si>
  <si>
    <t>Yuri Matveev</t>
  </si>
  <si>
    <t>Stepanov Vitaly</t>
  </si>
  <si>
    <t>Ekaterina Oborneva</t>
  </si>
  <si>
    <t>Pavel Chernikov</t>
  </si>
  <si>
    <t>Bers Imakaev</t>
  </si>
  <si>
    <t>Kirill Zharkov</t>
  </si>
  <si>
    <t>Maxim Alekseev</t>
  </si>
  <si>
    <t>ROSTISLAV OBARANCHUK</t>
  </si>
  <si>
    <t>Nikita Matveev</t>
  </si>
  <si>
    <t>Sofia Povarnitsyna</t>
  </si>
  <si>
    <t>Alena Sazanova</t>
  </si>
  <si>
    <t>Sofia  Yushina</t>
  </si>
  <si>
    <t>Ksenia Сhan</t>
  </si>
  <si>
    <t>1-28  September  2020</t>
  </si>
  <si>
    <t xml:space="preserve">  Long Cycle 10 min.</t>
  </si>
  <si>
    <t>Alexandr Arifulin</t>
  </si>
  <si>
    <t>Anton Farafonov</t>
  </si>
  <si>
    <t>LPZ GYM</t>
  </si>
  <si>
    <t>Владимирская область</t>
  </si>
  <si>
    <t>95,5</t>
  </si>
  <si>
    <t>89,7</t>
  </si>
  <si>
    <t>Vladimir Porfiriev</t>
  </si>
  <si>
    <t>Kirill Tarkhov</t>
  </si>
  <si>
    <t>Daniil Evsyutkin</t>
  </si>
  <si>
    <t>Daria Ivanova</t>
  </si>
  <si>
    <t>Arina Belyakova</t>
  </si>
  <si>
    <t>Ksenia chan</t>
  </si>
  <si>
    <t>Sophia Yushina</t>
  </si>
  <si>
    <t>79,8</t>
  </si>
  <si>
    <t>62,4</t>
  </si>
  <si>
    <t>ANDREY SHABLIN</t>
  </si>
  <si>
    <t>79,9</t>
  </si>
  <si>
    <t>83,75</t>
  </si>
  <si>
    <t xml:space="preserve">Konkovo </t>
  </si>
  <si>
    <t>115,7</t>
  </si>
  <si>
    <t>80,9</t>
  </si>
  <si>
    <t>70,3</t>
  </si>
  <si>
    <t>91,1</t>
  </si>
  <si>
    <t>93,2</t>
  </si>
  <si>
    <t>Wendy Hawkins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</si>
</sst>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34" x14ac:knownFonts="1">
    <font>
      <sz val="12"/>
      <color theme="1"/>
      <name val="Calibri"/>
      <family val="2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name val="Arial Cyr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606266"/>
      <name val="Microsoft YaHei"/>
      <family val="2"/>
      <charset val="204"/>
    </font>
    <font>
      <sz val="12"/>
      <color theme="1"/>
      <name val="Times New Roman"/>
      <family val="1"/>
      <charset val="204"/>
    </font>
    <font>
      <b/>
      <sz val="22"/>
      <name val="Times New Roman"/>
      <family val="1"/>
      <charset val="204"/>
    </font>
    <font>
      <sz val="10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name val="Arial Cyr"/>
      <charset val="204"/>
    </font>
    <font>
      <sz val="12"/>
      <color rgb="FF00000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2"/>
      <color rgb="FF22222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348">
    <xf numFmtId="0" fontId="0" fillId="0" borderId="0" xfId="0"/>
    <xf numFmtId="16" fontId="2" fillId="0" borderId="0" xfId="1" applyNumberFormat="1" applyFont="1" applyAlignment="1">
      <alignment horizontal="left"/>
    </xf>
    <xf numFmtId="0" fontId="3" fillId="0" borderId="0" xfId="1" applyFont="1"/>
    <xf numFmtId="0" fontId="2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5" fillId="0" borderId="0" xfId="1" applyFont="1" applyAlignment="1"/>
    <xf numFmtId="0" fontId="6" fillId="0" borderId="0" xfId="1" applyFont="1"/>
    <xf numFmtId="0" fontId="5" fillId="0" borderId="0" xfId="1" applyFont="1" applyAlignment="1">
      <alignment horizontal="center"/>
    </xf>
    <xf numFmtId="0" fontId="7" fillId="0" borderId="0" xfId="1" applyFont="1" applyAlignment="1"/>
    <xf numFmtId="0" fontId="8" fillId="0" borderId="0" xfId="1" applyFont="1" applyAlignment="1"/>
    <xf numFmtId="0" fontId="9" fillId="0" borderId="0" xfId="1" applyFont="1"/>
    <xf numFmtId="0" fontId="9" fillId="0" borderId="0" xfId="1" applyFont="1" applyBorder="1" applyAlignment="1">
      <alignment horizontal="center"/>
    </xf>
    <xf numFmtId="0" fontId="13" fillId="0" borderId="0" xfId="1" applyFont="1"/>
    <xf numFmtId="0" fontId="13" fillId="0" borderId="0" xfId="1" applyFont="1" applyBorder="1"/>
    <xf numFmtId="0" fontId="13" fillId="0" borderId="0" xfId="1" applyFont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6" xfId="1" applyFont="1" applyBorder="1" applyAlignment="1">
      <alignment horizontal="center" vertical="center" wrapText="1"/>
    </xf>
    <xf numFmtId="0" fontId="1" fillId="0" borderId="0" xfId="1"/>
    <xf numFmtId="0" fontId="2" fillId="0" borderId="1" xfId="1" applyFont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49" fontId="18" fillId="0" borderId="0" xfId="0" applyNumberFormat="1" applyFont="1"/>
    <xf numFmtId="0" fontId="3" fillId="0" borderId="0" xfId="1" applyFont="1" applyBorder="1" applyAlignment="1">
      <alignment horizontal="center"/>
    </xf>
    <xf numFmtId="164" fontId="3" fillId="0" borderId="0" xfId="1" applyNumberFormat="1" applyFont="1" applyBorder="1" applyAlignment="1">
      <alignment horizontal="center"/>
    </xf>
    <xf numFmtId="1" fontId="3" fillId="0" borderId="0" xfId="1" applyNumberFormat="1" applyFont="1" applyBorder="1" applyAlignment="1">
      <alignment horizontal="center"/>
    </xf>
    <xf numFmtId="0" fontId="3" fillId="0" borderId="0" xfId="1" applyFont="1" applyBorder="1" applyAlignment="1">
      <alignment horizontal="center" vertical="center" wrapText="1"/>
    </xf>
    <xf numFmtId="0" fontId="15" fillId="0" borderId="0" xfId="1" applyFont="1" applyBorder="1" applyAlignment="1">
      <alignment horizontal="center"/>
    </xf>
    <xf numFmtId="0" fontId="9" fillId="0" borderId="0" xfId="1" applyFont="1" applyBorder="1" applyAlignment="1">
      <alignment horizontal="center" vertical="center"/>
    </xf>
    <xf numFmtId="0" fontId="14" fillId="3" borderId="0" xfId="1" applyFont="1" applyFill="1" applyBorder="1" applyAlignment="1">
      <alignment horizontal="center"/>
    </xf>
    <xf numFmtId="0" fontId="4" fillId="0" borderId="1" xfId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22" fillId="0" borderId="1" xfId="1" applyFont="1" applyBorder="1" applyAlignment="1">
      <alignment horizontal="center" vertical="center"/>
    </xf>
    <xf numFmtId="0" fontId="22" fillId="0" borderId="1" xfId="1" applyFont="1" applyBorder="1" applyAlignment="1">
      <alignment horizontal="center" vertical="center" wrapText="1"/>
    </xf>
    <xf numFmtId="49" fontId="21" fillId="0" borderId="1" xfId="0" applyNumberFormat="1" applyFont="1" applyBorder="1"/>
    <xf numFmtId="0" fontId="24" fillId="0" borderId="1" xfId="0" applyFont="1" applyBorder="1"/>
    <xf numFmtId="0" fontId="24" fillId="0" borderId="1" xfId="0" applyFont="1" applyBorder="1" applyAlignment="1">
      <alignment horizontal="center"/>
    </xf>
    <xf numFmtId="0" fontId="22" fillId="0" borderId="1" xfId="1" applyFont="1" applyBorder="1"/>
    <xf numFmtId="0" fontId="22" fillId="3" borderId="1" xfId="1" applyFont="1" applyFill="1" applyBorder="1" applyAlignment="1">
      <alignment horizontal="center"/>
    </xf>
    <xf numFmtId="0" fontId="22" fillId="0" borderId="1" xfId="1" applyFont="1" applyBorder="1" applyAlignment="1">
      <alignment horizontal="left"/>
    </xf>
    <xf numFmtId="0" fontId="23" fillId="0" borderId="0" xfId="1" applyFont="1"/>
    <xf numFmtId="0" fontId="9" fillId="0" borderId="4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5" fillId="0" borderId="0" xfId="1" applyFont="1" applyAlignment="1">
      <alignment horizontal="center"/>
    </xf>
    <xf numFmtId="0" fontId="9" fillId="0" borderId="1" xfId="1" applyFont="1" applyBorder="1" applyAlignment="1">
      <alignment horizontal="center" vertical="center" wrapText="1"/>
    </xf>
    <xf numFmtId="0" fontId="14" fillId="0" borderId="1" xfId="1" applyFont="1" applyFill="1" applyBorder="1" applyAlignment="1">
      <alignment horizontal="center"/>
    </xf>
    <xf numFmtId="0" fontId="9" fillId="0" borderId="1" xfId="1" applyFont="1" applyFill="1" applyBorder="1" applyAlignment="1">
      <alignment horizontal="center" vertical="center" wrapText="1"/>
    </xf>
    <xf numFmtId="0" fontId="22" fillId="0" borderId="1" xfId="1" applyFont="1" applyFill="1" applyBorder="1" applyAlignment="1">
      <alignment horizontal="center"/>
    </xf>
    <xf numFmtId="0" fontId="21" fillId="0" borderId="1" xfId="1" applyFont="1" applyFill="1" applyBorder="1" applyAlignment="1">
      <alignment horizontal="center"/>
    </xf>
    <xf numFmtId="0" fontId="20" fillId="2" borderId="12" xfId="0" applyFont="1" applyFill="1" applyBorder="1" applyAlignment="1">
      <alignment horizontal="center" vertical="center"/>
    </xf>
    <xf numFmtId="0" fontId="20" fillId="4" borderId="8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5" fillId="0" borderId="0" xfId="1" applyFont="1" applyAlignment="1">
      <alignment horizontal="center"/>
    </xf>
    <xf numFmtId="0" fontId="0" fillId="0" borderId="1" xfId="0" applyBorder="1" applyAlignment="1">
      <alignment horizontal="center"/>
    </xf>
    <xf numFmtId="0" fontId="5" fillId="0" borderId="0" xfId="1" applyFont="1" applyAlignment="1">
      <alignment horizontal="center"/>
    </xf>
    <xf numFmtId="49" fontId="0" fillId="0" borderId="1" xfId="0" applyNumberFormat="1" applyBorder="1"/>
    <xf numFmtId="0" fontId="5" fillId="0" borderId="0" xfId="1" applyFont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17" fillId="0" borderId="0" xfId="0" applyFont="1" applyBorder="1"/>
    <xf numFmtId="0" fontId="1" fillId="0" borderId="0" xfId="1" applyBorder="1"/>
    <xf numFmtId="0" fontId="9" fillId="0" borderId="17" xfId="1" applyFont="1" applyBorder="1" applyAlignment="1">
      <alignment horizontal="center" vertical="center" wrapText="1"/>
    </xf>
    <xf numFmtId="0" fontId="9" fillId="0" borderId="18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9" fillId="0" borderId="17" xfId="1" applyFont="1" applyBorder="1" applyAlignment="1">
      <alignment horizontal="center" vertical="center"/>
    </xf>
    <xf numFmtId="0" fontId="9" fillId="0" borderId="17" xfId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16" fontId="2" fillId="0" borderId="0" xfId="1" applyNumberFormat="1" applyFont="1" applyAlignment="1">
      <alignment horizontal="left"/>
    </xf>
    <xf numFmtId="0" fontId="5" fillId="0" borderId="0" xfId="1" applyFont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5" fillId="0" borderId="0" xfId="1" applyFont="1" applyAlignment="1">
      <alignment horizontal="center"/>
    </xf>
    <xf numFmtId="0" fontId="20" fillId="0" borderId="12" xfId="0" applyFont="1" applyBorder="1"/>
    <xf numFmtId="0" fontId="20" fillId="0" borderId="8" xfId="0" applyFont="1" applyBorder="1"/>
    <xf numFmtId="0" fontId="2" fillId="0" borderId="1" xfId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/>
    </xf>
    <xf numFmtId="0" fontId="10" fillId="0" borderId="0" xfId="1" applyFont="1" applyBorder="1" applyAlignment="1">
      <alignment horizontal="center"/>
    </xf>
    <xf numFmtId="0" fontId="9" fillId="0" borderId="1" xfId="1" applyFont="1" applyBorder="1" applyAlignment="1">
      <alignment horizontal="center" vertical="center"/>
    </xf>
    <xf numFmtId="16" fontId="2" fillId="0" borderId="0" xfId="1" applyNumberFormat="1" applyFont="1" applyAlignment="1">
      <alignment horizontal="left"/>
    </xf>
    <xf numFmtId="0" fontId="5" fillId="0" borderId="0" xfId="1" applyFont="1" applyAlignment="1">
      <alignment horizontal="center"/>
    </xf>
    <xf numFmtId="0" fontId="9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11" fillId="0" borderId="0" xfId="1" applyFont="1" applyAlignment="1">
      <alignment horizontal="center"/>
    </xf>
    <xf numFmtId="16" fontId="2" fillId="0" borderId="0" xfId="1" applyNumberFormat="1" applyFont="1" applyAlignment="1">
      <alignment horizontal="left"/>
    </xf>
    <xf numFmtId="0" fontId="5" fillId="0" borderId="0" xfId="1" applyFont="1" applyAlignment="1">
      <alignment horizontal="center"/>
    </xf>
    <xf numFmtId="0" fontId="9" fillId="0" borderId="1" xfId="1" applyFont="1" applyBorder="1" applyAlignment="1">
      <alignment horizontal="center" vertical="center" wrapText="1"/>
    </xf>
    <xf numFmtId="16" fontId="2" fillId="0" borderId="0" xfId="1" applyNumberFormat="1" applyFont="1" applyFill="1" applyAlignment="1"/>
    <xf numFmtId="49" fontId="27" fillId="0" borderId="1" xfId="0" applyNumberFormat="1" applyFont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3" fontId="27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 wrapText="1"/>
    </xf>
    <xf numFmtId="0" fontId="26" fillId="0" borderId="0" xfId="1" applyFont="1" applyFill="1" applyBorder="1" applyAlignment="1">
      <alignment horizontal="center" vertical="center"/>
    </xf>
    <xf numFmtId="0" fontId="2" fillId="0" borderId="0" xfId="1" applyNumberFormat="1" applyFont="1" applyFill="1" applyAlignment="1"/>
    <xf numFmtId="0" fontId="1" fillId="0" borderId="0" xfId="1" applyNumberFormat="1"/>
    <xf numFmtId="0" fontId="27" fillId="0" borderId="1" xfId="0" applyNumberFormat="1" applyFont="1" applyBorder="1" applyAlignment="1">
      <alignment horizontal="center" vertical="center"/>
    </xf>
    <xf numFmtId="0" fontId="2" fillId="0" borderId="0" xfId="1" applyFont="1"/>
    <xf numFmtId="0" fontId="2" fillId="0" borderId="0" xfId="1" applyFont="1" applyAlignment="1"/>
    <xf numFmtId="0" fontId="2" fillId="0" borderId="0" xfId="1" applyFont="1" applyAlignment="1">
      <alignment horizontal="center"/>
    </xf>
    <xf numFmtId="0" fontId="23" fillId="0" borderId="0" xfId="1" applyFont="1" applyAlignment="1">
      <alignment horizontal="center" vertical="center" wrapText="1"/>
    </xf>
    <xf numFmtId="0" fontId="23" fillId="0" borderId="0" xfId="1" applyNumberFormat="1" applyFont="1"/>
    <xf numFmtId="0" fontId="27" fillId="8" borderId="1" xfId="0" applyFont="1" applyFill="1" applyBorder="1" applyAlignment="1">
      <alignment horizontal="center" vertical="center"/>
    </xf>
    <xf numFmtId="0" fontId="27" fillId="8" borderId="1" xfId="0" applyNumberFormat="1" applyFont="1" applyFill="1" applyBorder="1" applyAlignment="1">
      <alignment horizontal="center" vertical="center"/>
    </xf>
    <xf numFmtId="0" fontId="1" fillId="8" borderId="0" xfId="1" applyNumberFormat="1" applyFill="1"/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2" borderId="23" xfId="0" applyFont="1" applyFill="1" applyBorder="1" applyAlignment="1">
      <alignment horizontal="center" vertical="center"/>
    </xf>
    <xf numFmtId="0" fontId="20" fillId="6" borderId="23" xfId="0" applyFont="1" applyFill="1" applyBorder="1" applyAlignment="1">
      <alignment horizontal="center" vertical="center"/>
    </xf>
    <xf numFmtId="0" fontId="20" fillId="7" borderId="23" xfId="0" applyFont="1" applyFill="1" applyBorder="1" applyAlignment="1">
      <alignment horizontal="center" vertical="center"/>
    </xf>
    <xf numFmtId="0" fontId="20" fillId="4" borderId="15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20" fillId="2" borderId="24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6" xfId="0" applyFont="1" applyFill="1" applyBorder="1" applyAlignment="1">
      <alignment horizontal="center" vertical="center"/>
    </xf>
    <xf numFmtId="0" fontId="20" fillId="6" borderId="24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center" vertical="center"/>
    </xf>
    <xf numFmtId="0" fontId="20" fillId="6" borderId="26" xfId="0" applyFont="1" applyFill="1" applyBorder="1" applyAlignment="1">
      <alignment horizontal="center" vertical="center"/>
    </xf>
    <xf numFmtId="0" fontId="20" fillId="7" borderId="24" xfId="0" applyFont="1" applyFill="1" applyBorder="1" applyAlignment="1">
      <alignment horizontal="center" vertical="center"/>
    </xf>
    <xf numFmtId="0" fontId="20" fillId="7" borderId="25" xfId="0" applyFont="1" applyFill="1" applyBorder="1" applyAlignment="1">
      <alignment horizontal="center" vertical="center"/>
    </xf>
    <xf numFmtId="0" fontId="20" fillId="7" borderId="26" xfId="0" applyFont="1" applyFill="1" applyBorder="1" applyAlignment="1">
      <alignment horizontal="center" vertical="center"/>
    </xf>
    <xf numFmtId="0" fontId="27" fillId="0" borderId="8" xfId="0" applyFont="1" applyBorder="1" applyAlignment="1">
      <alignment horizontal="left" vertical="center"/>
    </xf>
    <xf numFmtId="0" fontId="0" fillId="0" borderId="8" xfId="0" applyFont="1" applyBorder="1" applyAlignment="1">
      <alignment horizontal="left" vertical="center"/>
    </xf>
    <xf numFmtId="0" fontId="22" fillId="0" borderId="0" xfId="0" applyFont="1"/>
    <xf numFmtId="0" fontId="5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16" fontId="2" fillId="0" borderId="0" xfId="1" applyNumberFormat="1" applyFont="1" applyAlignment="1">
      <alignment horizontal="left"/>
    </xf>
    <xf numFmtId="0" fontId="0" fillId="0" borderId="1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vertical="center"/>
    </xf>
    <xf numFmtId="0" fontId="0" fillId="0" borderId="1" xfId="0" applyNumberFormat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2" fillId="0" borderId="1" xfId="0" applyFont="1" applyBorder="1"/>
    <xf numFmtId="0" fontId="28" fillId="2" borderId="1" xfId="1" applyFont="1" applyFill="1" applyBorder="1" applyAlignment="1">
      <alignment horizontal="center"/>
    </xf>
    <xf numFmtId="0" fontId="28" fillId="2" borderId="2" xfId="1" applyFont="1" applyFill="1" applyBorder="1" applyAlignment="1">
      <alignment horizontal="center"/>
    </xf>
    <xf numFmtId="0" fontId="5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16" fontId="2" fillId="0" borderId="0" xfId="1" applyNumberFormat="1" applyFont="1" applyAlignment="1">
      <alignment horizontal="left"/>
    </xf>
    <xf numFmtId="0" fontId="11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5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16" fontId="2" fillId="0" borderId="0" xfId="1" applyNumberFormat="1" applyFont="1" applyAlignment="1">
      <alignment horizontal="left"/>
    </xf>
    <xf numFmtId="0" fontId="11" fillId="0" borderId="1" xfId="1" applyFont="1" applyFill="1" applyBorder="1" applyAlignment="1">
      <alignment horizontal="center" vertical="center"/>
    </xf>
    <xf numFmtId="0" fontId="22" fillId="0" borderId="1" xfId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49" fontId="0" fillId="0" borderId="2" xfId="0" applyNumberFormat="1" applyBorder="1"/>
    <xf numFmtId="0" fontId="22" fillId="0" borderId="0" xfId="1" applyFont="1" applyFill="1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29" fillId="0" borderId="8" xfId="0" applyFont="1" applyBorder="1" applyAlignment="1">
      <alignment horizontal="center" vertical="center"/>
    </xf>
    <xf numFmtId="0" fontId="20" fillId="7" borderId="8" xfId="0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center" vertical="center"/>
    </xf>
    <xf numFmtId="0" fontId="20" fillId="3" borderId="15" xfId="0" applyFont="1" applyFill="1" applyBorder="1" applyAlignment="1">
      <alignment horizontal="center" vertical="center"/>
    </xf>
    <xf numFmtId="0" fontId="20" fillId="5" borderId="13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/>
    </xf>
    <xf numFmtId="0" fontId="16" fillId="0" borderId="0" xfId="1" applyFont="1" applyAlignment="1"/>
    <xf numFmtId="0" fontId="19" fillId="0" borderId="0" xfId="1" applyFont="1" applyAlignment="1"/>
    <xf numFmtId="0" fontId="9" fillId="0" borderId="4" xfId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11" fillId="0" borderId="1" xfId="1" applyNumberFormat="1" applyFont="1" applyFill="1" applyBorder="1" applyAlignment="1">
      <alignment horizontal="center" vertical="center"/>
    </xf>
    <xf numFmtId="0" fontId="22" fillId="0" borderId="1" xfId="1" applyNumberFormat="1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1" xfId="0" applyNumberFormat="1" applyFill="1" applyBorder="1" applyAlignment="1">
      <alignment horizontal="center" vertical="center"/>
    </xf>
    <xf numFmtId="49" fontId="27" fillId="0" borderId="7" xfId="0" applyNumberFormat="1" applyFont="1" applyBorder="1" applyAlignment="1">
      <alignment vertical="center"/>
    </xf>
    <xf numFmtId="0" fontId="27" fillId="0" borderId="7" xfId="0" applyFont="1" applyBorder="1" applyAlignment="1">
      <alignment horizontal="center" vertical="center"/>
    </xf>
    <xf numFmtId="0" fontId="2" fillId="3" borderId="7" xfId="1" applyFont="1" applyFill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1" fillId="0" borderId="7" xfId="0" applyFont="1" applyBorder="1" applyAlignment="1">
      <alignment horizontal="center"/>
    </xf>
    <xf numFmtId="0" fontId="22" fillId="0" borderId="7" xfId="1" applyFont="1" applyBorder="1" applyAlignment="1">
      <alignment horizontal="center" vertical="center"/>
    </xf>
    <xf numFmtId="0" fontId="21" fillId="0" borderId="7" xfId="1" applyFont="1" applyFill="1" applyBorder="1" applyAlignment="1">
      <alignment horizontal="center"/>
    </xf>
    <xf numFmtId="0" fontId="22" fillId="0" borderId="7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8" fillId="3" borderId="4" xfId="1" applyFont="1" applyFill="1" applyBorder="1" applyAlignment="1">
      <alignment horizontal="center"/>
    </xf>
    <xf numFmtId="0" fontId="11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16" fontId="2" fillId="0" borderId="0" xfId="1" applyNumberFormat="1" applyFont="1" applyAlignment="1">
      <alignment horizontal="left"/>
    </xf>
    <xf numFmtId="0" fontId="5" fillId="0" borderId="0" xfId="1" applyFont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20" fillId="7" borderId="10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6" borderId="10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0" fillId="8" borderId="0" xfId="0" applyFill="1"/>
    <xf numFmtId="0" fontId="20" fillId="3" borderId="10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20" fillId="3" borderId="23" xfId="0" applyFont="1" applyFill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/>
    </xf>
    <xf numFmtId="0" fontId="20" fillId="3" borderId="25" xfId="0" applyFont="1" applyFill="1" applyBorder="1" applyAlignment="1">
      <alignment horizontal="center" vertical="center"/>
    </xf>
    <xf numFmtId="0" fontId="20" fillId="3" borderId="26" xfId="0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16" fontId="2" fillId="0" borderId="0" xfId="1" applyNumberFormat="1" applyFont="1" applyAlignment="1">
      <alignment horizontal="left"/>
    </xf>
    <xf numFmtId="0" fontId="5" fillId="0" borderId="0" xfId="1" applyFont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6" borderId="10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20" fillId="7" borderId="10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16" fontId="2" fillId="0" borderId="0" xfId="1" applyNumberFormat="1" applyFont="1" applyAlignment="1">
      <alignment horizontal="left"/>
    </xf>
    <xf numFmtId="0" fontId="5" fillId="0" borderId="0" xfId="1" applyFont="1" applyAlignment="1">
      <alignment horizontal="center"/>
    </xf>
    <xf numFmtId="0" fontId="32" fillId="0" borderId="0" xfId="0" applyFont="1"/>
    <xf numFmtId="0" fontId="5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6" borderId="10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20" fillId="7" borderId="10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20" fillId="7" borderId="13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49" fontId="0" fillId="3" borderId="1" xfId="0" applyNumberFormat="1" applyFill="1" applyBorder="1"/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0" fillId="3" borderId="0" xfId="0" applyFill="1"/>
    <xf numFmtId="16" fontId="2" fillId="0" borderId="0" xfId="1" applyNumberFormat="1" applyFont="1" applyAlignment="1">
      <alignment horizontal="left"/>
    </xf>
    <xf numFmtId="0" fontId="5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11" fillId="2" borderId="1" xfId="1" applyFont="1" applyFill="1" applyBorder="1" applyAlignment="1">
      <alignment horizontal="center" vertical="center"/>
    </xf>
    <xf numFmtId="0" fontId="12" fillId="0" borderId="0" xfId="1" applyFont="1" applyAlignment="1">
      <alignment horizontal="center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7" borderId="10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6" borderId="10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/>
    </xf>
    <xf numFmtId="0" fontId="33" fillId="9" borderId="0" xfId="0" applyFont="1" applyFill="1"/>
    <xf numFmtId="0" fontId="2" fillId="0" borderId="29" xfId="1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/>
    </xf>
    <xf numFmtId="0" fontId="20" fillId="3" borderId="28" xfId="0" applyFont="1" applyFill="1" applyBorder="1" applyAlignment="1">
      <alignment horizontal="center" vertical="center"/>
    </xf>
    <xf numFmtId="16" fontId="2" fillId="0" borderId="0" xfId="1" applyNumberFormat="1" applyFont="1" applyAlignment="1">
      <alignment horizontal="left"/>
    </xf>
    <xf numFmtId="0" fontId="5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11" fillId="2" borderId="1" xfId="1" applyFont="1" applyFill="1" applyBorder="1" applyAlignment="1">
      <alignment horizontal="center" vertical="center"/>
    </xf>
    <xf numFmtId="0" fontId="12" fillId="0" borderId="0" xfId="1" applyFont="1" applyAlignment="1">
      <alignment horizontal="center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7" borderId="10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6" borderId="10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0" fillId="0" borderId="1" xfId="0" applyBorder="1"/>
    <xf numFmtId="0" fontId="20" fillId="6" borderId="13" xfId="0" applyFont="1" applyFill="1" applyBorder="1" applyAlignment="1">
      <alignment horizontal="center" vertical="center"/>
    </xf>
    <xf numFmtId="0" fontId="20" fillId="6" borderId="28" xfId="0" applyFont="1" applyFill="1" applyBorder="1" applyAlignment="1">
      <alignment horizontal="center" vertical="center"/>
    </xf>
    <xf numFmtId="16" fontId="2" fillId="0" borderId="0" xfId="1" applyNumberFormat="1" applyFont="1" applyAlignment="1">
      <alignment horizontal="left"/>
    </xf>
    <xf numFmtId="0" fontId="26" fillId="0" borderId="21" xfId="1" applyFont="1" applyFill="1" applyBorder="1" applyAlignment="1">
      <alignment horizontal="center" vertical="center"/>
    </xf>
    <xf numFmtId="0" fontId="5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8" fillId="0" borderId="0" xfId="1" applyFont="1" applyAlignment="1">
      <alignment horizontal="center"/>
    </xf>
    <xf numFmtId="0" fontId="11" fillId="0" borderId="0" xfId="1" applyFont="1" applyAlignment="1">
      <alignment horizontal="center"/>
    </xf>
    <xf numFmtId="0" fontId="11" fillId="2" borderId="1" xfId="1" applyFont="1" applyFill="1" applyBorder="1" applyAlignment="1">
      <alignment horizontal="center" vertical="center"/>
    </xf>
    <xf numFmtId="0" fontId="12" fillId="0" borderId="0" xfId="1" applyFont="1" applyAlignment="1">
      <alignment horizontal="center"/>
    </xf>
    <xf numFmtId="16" fontId="2" fillId="0" borderId="0" xfId="1" applyNumberFormat="1" applyFont="1" applyAlignment="1">
      <alignment horizontal="left" wrapText="1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19" xfId="1" applyFont="1" applyBorder="1" applyAlignment="1">
      <alignment horizontal="center" vertical="center" wrapText="1"/>
    </xf>
    <xf numFmtId="0" fontId="9" fillId="0" borderId="20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16" fontId="16" fillId="0" borderId="0" xfId="1" applyNumberFormat="1" applyFont="1" applyAlignment="1">
      <alignment horizontal="center"/>
    </xf>
    <xf numFmtId="0" fontId="9" fillId="0" borderId="19" xfId="1" applyFont="1" applyBorder="1" applyAlignment="1">
      <alignment horizontal="center" vertical="center"/>
    </xf>
    <xf numFmtId="0" fontId="9" fillId="0" borderId="20" xfId="1" applyFont="1" applyBorder="1" applyAlignment="1">
      <alignment horizontal="center" vertical="center"/>
    </xf>
    <xf numFmtId="0" fontId="25" fillId="0" borderId="0" xfId="1" applyFont="1" applyAlignment="1">
      <alignment horizontal="center"/>
    </xf>
    <xf numFmtId="0" fontId="14" fillId="2" borderId="1" xfId="1" applyFont="1" applyFill="1" applyBorder="1" applyAlignment="1">
      <alignment horizontal="center"/>
    </xf>
    <xf numFmtId="0" fontId="14" fillId="2" borderId="4" xfId="1" applyFont="1" applyFill="1" applyBorder="1" applyAlignment="1">
      <alignment horizontal="center"/>
    </xf>
    <xf numFmtId="0" fontId="14" fillId="2" borderId="7" xfId="1" applyFont="1" applyFill="1" applyBorder="1" applyAlignment="1">
      <alignment horizontal="center"/>
    </xf>
    <xf numFmtId="0" fontId="14" fillId="2" borderId="5" xfId="1" applyFont="1" applyFill="1" applyBorder="1" applyAlignment="1">
      <alignment horizontal="center"/>
    </xf>
    <xf numFmtId="0" fontId="28" fillId="3" borderId="4" xfId="1" applyFont="1" applyFill="1" applyBorder="1" applyAlignment="1">
      <alignment horizontal="center"/>
    </xf>
    <xf numFmtId="0" fontId="28" fillId="3" borderId="7" xfId="1" applyFont="1" applyFill="1" applyBorder="1" applyAlignment="1">
      <alignment horizontal="center"/>
    </xf>
    <xf numFmtId="0" fontId="28" fillId="3" borderId="5" xfId="1" applyFont="1" applyFill="1" applyBorder="1" applyAlignment="1">
      <alignment horizontal="center"/>
    </xf>
    <xf numFmtId="0" fontId="20" fillId="3" borderId="15" xfId="0" applyFont="1" applyFill="1" applyBorder="1" applyAlignment="1">
      <alignment horizontal="center" vertical="center"/>
    </xf>
    <xf numFmtId="0" fontId="20" fillId="3" borderId="27" xfId="0" applyFont="1" applyFill="1" applyBorder="1" applyAlignment="1">
      <alignment horizontal="center" vertical="center"/>
    </xf>
    <xf numFmtId="0" fontId="19" fillId="0" borderId="0" xfId="1" applyFont="1" applyAlignment="1">
      <alignment horizontal="center"/>
    </xf>
    <xf numFmtId="0" fontId="20" fillId="2" borderId="10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6" borderId="10" xfId="0" applyFont="1" applyFill="1" applyBorder="1" applyAlignment="1">
      <alignment horizontal="center" vertical="center"/>
    </xf>
    <xf numFmtId="0" fontId="20" fillId="6" borderId="22" xfId="0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/>
    </xf>
    <xf numFmtId="0" fontId="20" fillId="7" borderId="10" xfId="0" applyFont="1" applyFill="1" applyBorder="1" applyAlignment="1">
      <alignment horizontal="center" vertical="center"/>
    </xf>
    <xf numFmtId="0" fontId="20" fillId="7" borderId="22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0" fontId="20" fillId="3" borderId="12" xfId="0" applyFont="1" applyFill="1" applyBorder="1" applyAlignment="1">
      <alignment horizontal="center" vertical="center"/>
    </xf>
    <xf numFmtId="0" fontId="20" fillId="3" borderId="30" xfId="0" applyFont="1" applyFill="1" applyBorder="1" applyAlignment="1">
      <alignment horizontal="center" vertical="center"/>
    </xf>
    <xf numFmtId="0" fontId="20" fillId="3" borderId="13" xfId="0" applyFont="1" applyFill="1" applyBorder="1" applyAlignment="1">
      <alignment horizontal="center" vertical="center"/>
    </xf>
    <xf numFmtId="0" fontId="8" fillId="0" borderId="0" xfId="1" applyNumberFormat="1" applyFont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20" fillId="2" borderId="14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0" fontId="20" fillId="3" borderId="22" xfId="0" applyFont="1" applyFill="1" applyBorder="1" applyAlignment="1">
      <alignment horizontal="center" vertical="center"/>
    </xf>
    <xf numFmtId="0" fontId="20" fillId="3" borderId="11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2.jpeg"/><Relationship Id="rId1" Type="http://schemas.openxmlformats.org/officeDocument/2006/relationships/image" Target="../media/image7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358589</xdr:colOff>
      <xdr:row>2</xdr:row>
      <xdr:rowOff>74107</xdr:rowOff>
    </xdr:from>
    <xdr:to>
      <xdr:col>13</xdr:col>
      <xdr:colOff>449496</xdr:colOff>
      <xdr:row>5</xdr:row>
      <xdr:rowOff>27370</xdr:rowOff>
    </xdr:to>
    <xdr:pic>
      <xdr:nvPicPr>
        <xdr:cNvPr id="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0530" y="533548"/>
          <a:ext cx="718436" cy="76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9" name="Рисунок 8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861" y="466736"/>
          <a:ext cx="744988" cy="777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997324</xdr:colOff>
      <xdr:row>2</xdr:row>
      <xdr:rowOff>21144</xdr:rowOff>
    </xdr:from>
    <xdr:to>
      <xdr:col>2</xdr:col>
      <xdr:colOff>57523</xdr:colOff>
      <xdr:row>5</xdr:row>
      <xdr:rowOff>4777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9530" y="480585"/>
          <a:ext cx="808317" cy="790457"/>
        </a:xfrm>
        <a:prstGeom prst="rect">
          <a:avLst/>
        </a:prstGeom>
      </xdr:spPr>
    </xdr:pic>
    <xdr:clientData/>
  </xdr:twoCellAnchor>
  <xdr:twoCellAnchor>
    <xdr:from>
      <xdr:col>13</xdr:col>
      <xdr:colOff>750793</xdr:colOff>
      <xdr:row>1</xdr:row>
      <xdr:rowOff>246530</xdr:rowOff>
    </xdr:from>
    <xdr:to>
      <xdr:col>13</xdr:col>
      <xdr:colOff>1501588</xdr:colOff>
      <xdr:row>5</xdr:row>
      <xdr:rowOff>0</xdr:rowOff>
    </xdr:to>
    <xdr:pic>
      <xdr:nvPicPr>
        <xdr:cNvPr id="11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0264" y="448236"/>
          <a:ext cx="750795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358589</xdr:colOff>
      <xdr:row>77</xdr:row>
      <xdr:rowOff>74107</xdr:rowOff>
    </xdr:from>
    <xdr:ext cx="718436" cy="760087"/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3795" y="533548"/>
          <a:ext cx="718436" cy="76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19655</xdr:colOff>
      <xdr:row>77</xdr:row>
      <xdr:rowOff>7295</xdr:rowOff>
    </xdr:from>
    <xdr:to>
      <xdr:col>1</xdr:col>
      <xdr:colOff>764643</xdr:colOff>
      <xdr:row>79</xdr:row>
      <xdr:rowOff>268941</xdr:rowOff>
    </xdr:to>
    <xdr:pic>
      <xdr:nvPicPr>
        <xdr:cNvPr id="8" name="Рисунок 7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508" y="466736"/>
          <a:ext cx="744988" cy="777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997324</xdr:colOff>
      <xdr:row>77</xdr:row>
      <xdr:rowOff>21144</xdr:rowOff>
    </xdr:from>
    <xdr:ext cx="808317" cy="790457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9177" y="480585"/>
          <a:ext cx="808317" cy="790457"/>
        </a:xfrm>
        <a:prstGeom prst="rect">
          <a:avLst/>
        </a:prstGeom>
      </xdr:spPr>
    </xdr:pic>
    <xdr:clientData/>
  </xdr:oneCellAnchor>
  <xdr:twoCellAnchor>
    <xdr:from>
      <xdr:col>13</xdr:col>
      <xdr:colOff>750793</xdr:colOff>
      <xdr:row>76</xdr:row>
      <xdr:rowOff>246530</xdr:rowOff>
    </xdr:from>
    <xdr:to>
      <xdr:col>13</xdr:col>
      <xdr:colOff>1501588</xdr:colOff>
      <xdr:row>80</xdr:row>
      <xdr:rowOff>0</xdr:rowOff>
    </xdr:to>
    <xdr:pic>
      <xdr:nvPicPr>
        <xdr:cNvPr id="13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3528" y="448236"/>
          <a:ext cx="750795" cy="818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27215</xdr:colOff>
      <xdr:row>2</xdr:row>
      <xdr:rowOff>54429</xdr:rowOff>
    </xdr:from>
    <xdr:to>
      <xdr:col>26</xdr:col>
      <xdr:colOff>501062</xdr:colOff>
      <xdr:row>6</xdr:row>
      <xdr:rowOff>12231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95072" y="571500"/>
          <a:ext cx="977312" cy="1087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733424</xdr:colOff>
      <xdr:row>1</xdr:row>
      <xdr:rowOff>244928</xdr:rowOff>
    </xdr:from>
    <xdr:to>
      <xdr:col>26</xdr:col>
      <xdr:colOff>1783809</xdr:colOff>
      <xdr:row>5</xdr:row>
      <xdr:rowOff>265340</xdr:rowOff>
    </xdr:to>
    <xdr:pic>
      <xdr:nvPicPr>
        <xdr:cNvPr id="3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4424" y="503464"/>
          <a:ext cx="1050385" cy="1108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87676</xdr:colOff>
      <xdr:row>2</xdr:row>
      <xdr:rowOff>40078</xdr:rowOff>
    </xdr:from>
    <xdr:to>
      <xdr:col>1</xdr:col>
      <xdr:colOff>1192361</xdr:colOff>
      <xdr:row>6</xdr:row>
      <xdr:rowOff>1</xdr:rowOff>
    </xdr:to>
    <xdr:pic>
      <xdr:nvPicPr>
        <xdr:cNvPr id="4" name="Рисунок 3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462" y="557149"/>
          <a:ext cx="1104685" cy="1089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1455965</xdr:colOff>
      <xdr:row>2</xdr:row>
      <xdr:rowOff>13609</xdr:rowOff>
    </xdr:from>
    <xdr:ext cx="1162102" cy="1115785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51" y="530680"/>
          <a:ext cx="1162102" cy="111578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314325</xdr:colOff>
      <xdr:row>2</xdr:row>
      <xdr:rowOff>19050</xdr:rowOff>
    </xdr:from>
    <xdr:to>
      <xdr:col>44</xdr:col>
      <xdr:colOff>533401</xdr:colOff>
      <xdr:row>5</xdr:row>
      <xdr:rowOff>0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1550" y="609600"/>
          <a:ext cx="9048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275686</xdr:colOff>
      <xdr:row>1</xdr:row>
      <xdr:rowOff>285750</xdr:rowOff>
    </xdr:from>
    <xdr:to>
      <xdr:col>1</xdr:col>
      <xdr:colOff>866775</xdr:colOff>
      <xdr:row>4</xdr:row>
      <xdr:rowOff>333375</xdr:rowOff>
    </xdr:to>
    <xdr:pic>
      <xdr:nvPicPr>
        <xdr:cNvPr id="7" name="Рисунок 6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686" y="581025"/>
          <a:ext cx="1038764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371474</xdr:colOff>
      <xdr:row>2</xdr:row>
      <xdr:rowOff>9525</xdr:rowOff>
    </xdr:from>
    <xdr:to>
      <xdr:col>42</xdr:col>
      <xdr:colOff>580663</xdr:colOff>
      <xdr:row>4</xdr:row>
      <xdr:rowOff>333375</xdr:rowOff>
    </xdr:to>
    <xdr:pic>
      <xdr:nvPicPr>
        <xdr:cNvPr id="8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099" y="600075"/>
          <a:ext cx="894989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1143000</xdr:colOff>
      <xdr:row>1</xdr:row>
      <xdr:rowOff>295274</xdr:rowOff>
    </xdr:from>
    <xdr:to>
      <xdr:col>2</xdr:col>
      <xdr:colOff>187779</xdr:colOff>
      <xdr:row>4</xdr:row>
      <xdr:rowOff>333374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0675" y="590549"/>
          <a:ext cx="949779" cy="847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568139</xdr:colOff>
      <xdr:row>2</xdr:row>
      <xdr:rowOff>19050</xdr:rowOff>
    </xdr:from>
    <xdr:to>
      <xdr:col>13</xdr:col>
      <xdr:colOff>601896</xdr:colOff>
      <xdr:row>5</xdr:row>
      <xdr:rowOff>27370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3089" y="476250"/>
          <a:ext cx="662407" cy="808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3" name="Рисунок 2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464495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2</xdr:row>
      <xdr:rowOff>9525</xdr:rowOff>
    </xdr:from>
    <xdr:to>
      <xdr:col>1</xdr:col>
      <xdr:colOff>1739725</xdr:colOff>
      <xdr:row>4</xdr:row>
      <xdr:rowOff>266701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8275" y="466725"/>
          <a:ext cx="777700" cy="771526"/>
        </a:xfrm>
        <a:prstGeom prst="rect">
          <a:avLst/>
        </a:prstGeom>
      </xdr:spPr>
    </xdr:pic>
    <xdr:clientData/>
  </xdr:twoCellAnchor>
  <xdr:twoCellAnchor>
    <xdr:from>
      <xdr:col>13</xdr:col>
      <xdr:colOff>750793</xdr:colOff>
      <xdr:row>1</xdr:row>
      <xdr:rowOff>246530</xdr:rowOff>
    </xdr:from>
    <xdr:to>
      <xdr:col>13</xdr:col>
      <xdr:colOff>1501588</xdr:colOff>
      <xdr:row>5</xdr:row>
      <xdr:rowOff>0</xdr:rowOff>
    </xdr:to>
    <xdr:pic>
      <xdr:nvPicPr>
        <xdr:cNvPr id="5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4393" y="446555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358589</xdr:colOff>
      <xdr:row>61</xdr:row>
      <xdr:rowOff>74107</xdr:rowOff>
    </xdr:from>
    <xdr:ext cx="718436" cy="760087"/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3539" y="15552232"/>
          <a:ext cx="718436" cy="76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19655</xdr:colOff>
      <xdr:row>61</xdr:row>
      <xdr:rowOff>7295</xdr:rowOff>
    </xdr:from>
    <xdr:to>
      <xdr:col>1</xdr:col>
      <xdr:colOff>764643</xdr:colOff>
      <xdr:row>63</xdr:row>
      <xdr:rowOff>268941</xdr:rowOff>
    </xdr:to>
    <xdr:pic>
      <xdr:nvPicPr>
        <xdr:cNvPr id="7" name="Рисунок 6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15485420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997324</xdr:colOff>
      <xdr:row>61</xdr:row>
      <xdr:rowOff>21144</xdr:rowOff>
    </xdr:from>
    <xdr:ext cx="808317" cy="790457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3574" y="15499269"/>
          <a:ext cx="808317" cy="790457"/>
        </a:xfrm>
        <a:prstGeom prst="rect">
          <a:avLst/>
        </a:prstGeom>
      </xdr:spPr>
    </xdr:pic>
    <xdr:clientData/>
  </xdr:oneCellAnchor>
  <xdr:twoCellAnchor>
    <xdr:from>
      <xdr:col>13</xdr:col>
      <xdr:colOff>750793</xdr:colOff>
      <xdr:row>60</xdr:row>
      <xdr:rowOff>246530</xdr:rowOff>
    </xdr:from>
    <xdr:to>
      <xdr:col>13</xdr:col>
      <xdr:colOff>1501588</xdr:colOff>
      <xdr:row>64</xdr:row>
      <xdr:rowOff>0</xdr:rowOff>
    </xdr:to>
    <xdr:pic>
      <xdr:nvPicPr>
        <xdr:cNvPr id="9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4393" y="15467480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466725</xdr:colOff>
      <xdr:row>2</xdr:row>
      <xdr:rowOff>19050</xdr:rowOff>
    </xdr:from>
    <xdr:to>
      <xdr:col>13</xdr:col>
      <xdr:colOff>544747</xdr:colOff>
      <xdr:row>5</xdr:row>
      <xdr:rowOff>9525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476250"/>
          <a:ext cx="706672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3" name="Рисунок 2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464495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2</xdr:row>
      <xdr:rowOff>9525</xdr:rowOff>
    </xdr:from>
    <xdr:to>
      <xdr:col>2</xdr:col>
      <xdr:colOff>85725</xdr:colOff>
      <xdr:row>5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4950" y="466725"/>
          <a:ext cx="800100" cy="790575"/>
        </a:xfrm>
        <a:prstGeom prst="rect">
          <a:avLst/>
        </a:prstGeom>
      </xdr:spPr>
    </xdr:pic>
    <xdr:clientData/>
  </xdr:twoCellAnchor>
  <xdr:twoCellAnchor>
    <xdr:from>
      <xdr:col>13</xdr:col>
      <xdr:colOff>750793</xdr:colOff>
      <xdr:row>1</xdr:row>
      <xdr:rowOff>246530</xdr:rowOff>
    </xdr:from>
    <xdr:to>
      <xdr:col>13</xdr:col>
      <xdr:colOff>1501588</xdr:colOff>
      <xdr:row>5</xdr:row>
      <xdr:rowOff>0</xdr:rowOff>
    </xdr:to>
    <xdr:pic>
      <xdr:nvPicPr>
        <xdr:cNvPr id="5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0118" y="446555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358589</xdr:colOff>
      <xdr:row>76</xdr:row>
      <xdr:rowOff>74107</xdr:rowOff>
    </xdr:from>
    <xdr:ext cx="718436" cy="760087"/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9264" y="13047157"/>
          <a:ext cx="718436" cy="76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19655</xdr:colOff>
      <xdr:row>76</xdr:row>
      <xdr:rowOff>7295</xdr:rowOff>
    </xdr:from>
    <xdr:to>
      <xdr:col>1</xdr:col>
      <xdr:colOff>764643</xdr:colOff>
      <xdr:row>78</xdr:row>
      <xdr:rowOff>268941</xdr:rowOff>
    </xdr:to>
    <xdr:pic>
      <xdr:nvPicPr>
        <xdr:cNvPr id="7" name="Рисунок 6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12980345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997324</xdr:colOff>
      <xdr:row>76</xdr:row>
      <xdr:rowOff>21144</xdr:rowOff>
    </xdr:from>
    <xdr:ext cx="808317" cy="790457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3574" y="12994194"/>
          <a:ext cx="808317" cy="790457"/>
        </a:xfrm>
        <a:prstGeom prst="rect">
          <a:avLst/>
        </a:prstGeom>
      </xdr:spPr>
    </xdr:pic>
    <xdr:clientData/>
  </xdr:oneCellAnchor>
  <xdr:twoCellAnchor>
    <xdr:from>
      <xdr:col>13</xdr:col>
      <xdr:colOff>750793</xdr:colOff>
      <xdr:row>75</xdr:row>
      <xdr:rowOff>246530</xdr:rowOff>
    </xdr:from>
    <xdr:to>
      <xdr:col>13</xdr:col>
      <xdr:colOff>1501588</xdr:colOff>
      <xdr:row>79</xdr:row>
      <xdr:rowOff>0</xdr:rowOff>
    </xdr:to>
    <xdr:pic>
      <xdr:nvPicPr>
        <xdr:cNvPr id="9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0118" y="12962405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403413</xdr:colOff>
      <xdr:row>2</xdr:row>
      <xdr:rowOff>19050</xdr:rowOff>
    </xdr:from>
    <xdr:to>
      <xdr:col>12</xdr:col>
      <xdr:colOff>487597</xdr:colOff>
      <xdr:row>5</xdr:row>
      <xdr:rowOff>56029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9472" y="478491"/>
          <a:ext cx="711714" cy="843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3" name="Рисунок 2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464495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2</xdr:row>
      <xdr:rowOff>9525</xdr:rowOff>
    </xdr:from>
    <xdr:to>
      <xdr:col>2</xdr:col>
      <xdr:colOff>123264</xdr:colOff>
      <xdr:row>5</xdr:row>
      <xdr:rowOff>13853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0553" y="468966"/>
          <a:ext cx="842682" cy="811152"/>
        </a:xfrm>
        <a:prstGeom prst="rect">
          <a:avLst/>
        </a:prstGeom>
      </xdr:spPr>
    </xdr:pic>
    <xdr:clientData/>
  </xdr:twoCellAnchor>
  <xdr:twoCellAnchor>
    <xdr:from>
      <xdr:col>12</xdr:col>
      <xdr:colOff>750793</xdr:colOff>
      <xdr:row>1</xdr:row>
      <xdr:rowOff>246530</xdr:rowOff>
    </xdr:from>
    <xdr:to>
      <xdr:col>12</xdr:col>
      <xdr:colOff>1501588</xdr:colOff>
      <xdr:row>5</xdr:row>
      <xdr:rowOff>0</xdr:rowOff>
    </xdr:to>
    <xdr:pic>
      <xdr:nvPicPr>
        <xdr:cNvPr id="5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0118" y="446555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358589</xdr:colOff>
      <xdr:row>62</xdr:row>
      <xdr:rowOff>74107</xdr:rowOff>
    </xdr:from>
    <xdr:ext cx="718436" cy="760087"/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9264" y="15971332"/>
          <a:ext cx="718436" cy="76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19655</xdr:colOff>
      <xdr:row>62</xdr:row>
      <xdr:rowOff>7295</xdr:rowOff>
    </xdr:from>
    <xdr:to>
      <xdr:col>1</xdr:col>
      <xdr:colOff>764643</xdr:colOff>
      <xdr:row>64</xdr:row>
      <xdr:rowOff>268941</xdr:rowOff>
    </xdr:to>
    <xdr:pic>
      <xdr:nvPicPr>
        <xdr:cNvPr id="7" name="Рисунок 6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15904520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997324</xdr:colOff>
      <xdr:row>62</xdr:row>
      <xdr:rowOff>21144</xdr:rowOff>
    </xdr:from>
    <xdr:ext cx="808317" cy="790457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3574" y="15918369"/>
          <a:ext cx="808317" cy="790457"/>
        </a:xfrm>
        <a:prstGeom prst="rect">
          <a:avLst/>
        </a:prstGeom>
      </xdr:spPr>
    </xdr:pic>
    <xdr:clientData/>
  </xdr:oneCellAnchor>
  <xdr:twoCellAnchor>
    <xdr:from>
      <xdr:col>12</xdr:col>
      <xdr:colOff>750793</xdr:colOff>
      <xdr:row>61</xdr:row>
      <xdr:rowOff>246530</xdr:rowOff>
    </xdr:from>
    <xdr:to>
      <xdr:col>12</xdr:col>
      <xdr:colOff>1501588</xdr:colOff>
      <xdr:row>65</xdr:row>
      <xdr:rowOff>0</xdr:rowOff>
    </xdr:to>
    <xdr:pic>
      <xdr:nvPicPr>
        <xdr:cNvPr id="9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0118" y="15886580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403413</xdr:colOff>
      <xdr:row>2</xdr:row>
      <xdr:rowOff>19051</xdr:rowOff>
    </xdr:from>
    <xdr:to>
      <xdr:col>13</xdr:col>
      <xdr:colOff>430447</xdr:colOff>
      <xdr:row>5</xdr:row>
      <xdr:rowOff>1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4488" y="476251"/>
          <a:ext cx="655684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3" name="Рисунок 2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464495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2</xdr:row>
      <xdr:rowOff>9525</xdr:rowOff>
    </xdr:from>
    <xdr:to>
      <xdr:col>2</xdr:col>
      <xdr:colOff>19050</xdr:colOff>
      <xdr:row>5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7800" y="466725"/>
          <a:ext cx="790575" cy="800100"/>
        </a:xfrm>
        <a:prstGeom prst="rect">
          <a:avLst/>
        </a:prstGeom>
      </xdr:spPr>
    </xdr:pic>
    <xdr:clientData/>
  </xdr:twoCellAnchor>
  <xdr:twoCellAnchor>
    <xdr:from>
      <xdr:col>13</xdr:col>
      <xdr:colOff>750793</xdr:colOff>
      <xdr:row>1</xdr:row>
      <xdr:rowOff>246530</xdr:rowOff>
    </xdr:from>
    <xdr:to>
      <xdr:col>13</xdr:col>
      <xdr:colOff>1501588</xdr:colOff>
      <xdr:row>5</xdr:row>
      <xdr:rowOff>0</xdr:rowOff>
    </xdr:to>
    <xdr:pic>
      <xdr:nvPicPr>
        <xdr:cNvPr id="5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518" y="446555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358589</xdr:colOff>
      <xdr:row>68</xdr:row>
      <xdr:rowOff>74107</xdr:rowOff>
    </xdr:from>
    <xdr:ext cx="718436" cy="760087"/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9664" y="13361482"/>
          <a:ext cx="718436" cy="76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19655</xdr:colOff>
      <xdr:row>68</xdr:row>
      <xdr:rowOff>7295</xdr:rowOff>
    </xdr:from>
    <xdr:to>
      <xdr:col>1</xdr:col>
      <xdr:colOff>764643</xdr:colOff>
      <xdr:row>70</xdr:row>
      <xdr:rowOff>268941</xdr:rowOff>
    </xdr:to>
    <xdr:pic>
      <xdr:nvPicPr>
        <xdr:cNvPr id="7" name="Рисунок 6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13294670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997324</xdr:colOff>
      <xdr:row>68</xdr:row>
      <xdr:rowOff>21144</xdr:rowOff>
    </xdr:from>
    <xdr:ext cx="808317" cy="790457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3574" y="13308519"/>
          <a:ext cx="808317" cy="790457"/>
        </a:xfrm>
        <a:prstGeom prst="rect">
          <a:avLst/>
        </a:prstGeom>
      </xdr:spPr>
    </xdr:pic>
    <xdr:clientData/>
  </xdr:oneCellAnchor>
  <xdr:twoCellAnchor>
    <xdr:from>
      <xdr:col>13</xdr:col>
      <xdr:colOff>750793</xdr:colOff>
      <xdr:row>67</xdr:row>
      <xdr:rowOff>246530</xdr:rowOff>
    </xdr:from>
    <xdr:to>
      <xdr:col>13</xdr:col>
      <xdr:colOff>1501588</xdr:colOff>
      <xdr:row>71</xdr:row>
      <xdr:rowOff>0</xdr:rowOff>
    </xdr:to>
    <xdr:pic>
      <xdr:nvPicPr>
        <xdr:cNvPr id="9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0518" y="13276730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403413</xdr:colOff>
      <xdr:row>2</xdr:row>
      <xdr:rowOff>19050</xdr:rowOff>
    </xdr:from>
    <xdr:to>
      <xdr:col>12</xdr:col>
      <xdr:colOff>373297</xdr:colOff>
      <xdr:row>4</xdr:row>
      <xdr:rowOff>285749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3638" y="476250"/>
          <a:ext cx="598534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19655</xdr:colOff>
      <xdr:row>2</xdr:row>
      <xdr:rowOff>7295</xdr:rowOff>
    </xdr:from>
    <xdr:to>
      <xdr:col>1</xdr:col>
      <xdr:colOff>764643</xdr:colOff>
      <xdr:row>4</xdr:row>
      <xdr:rowOff>268941</xdr:rowOff>
    </xdr:to>
    <xdr:pic>
      <xdr:nvPicPr>
        <xdr:cNvPr id="3" name="Рисунок 2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464495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2</xdr:row>
      <xdr:rowOff>9525</xdr:rowOff>
    </xdr:from>
    <xdr:to>
      <xdr:col>2</xdr:col>
      <xdr:colOff>76200</xdr:colOff>
      <xdr:row>4</xdr:row>
      <xdr:rowOff>266700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7800" y="466725"/>
          <a:ext cx="847725" cy="771525"/>
        </a:xfrm>
        <a:prstGeom prst="rect">
          <a:avLst/>
        </a:prstGeom>
      </xdr:spPr>
    </xdr:pic>
    <xdr:clientData/>
  </xdr:twoCellAnchor>
  <xdr:twoCellAnchor>
    <xdr:from>
      <xdr:col>12</xdr:col>
      <xdr:colOff>750793</xdr:colOff>
      <xdr:row>1</xdr:row>
      <xdr:rowOff>246530</xdr:rowOff>
    </xdr:from>
    <xdr:to>
      <xdr:col>12</xdr:col>
      <xdr:colOff>1501588</xdr:colOff>
      <xdr:row>5</xdr:row>
      <xdr:rowOff>0</xdr:rowOff>
    </xdr:to>
    <xdr:pic>
      <xdr:nvPicPr>
        <xdr:cNvPr id="5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9668" y="446555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358589</xdr:colOff>
      <xdr:row>68</xdr:row>
      <xdr:rowOff>74107</xdr:rowOff>
    </xdr:from>
    <xdr:ext cx="718436" cy="760087"/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8814" y="14609257"/>
          <a:ext cx="718436" cy="76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19655</xdr:colOff>
      <xdr:row>68</xdr:row>
      <xdr:rowOff>7295</xdr:rowOff>
    </xdr:from>
    <xdr:to>
      <xdr:col>1</xdr:col>
      <xdr:colOff>764643</xdr:colOff>
      <xdr:row>70</xdr:row>
      <xdr:rowOff>268941</xdr:rowOff>
    </xdr:to>
    <xdr:pic>
      <xdr:nvPicPr>
        <xdr:cNvPr id="7" name="Рисунок 6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14542445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997324</xdr:colOff>
      <xdr:row>68</xdr:row>
      <xdr:rowOff>21144</xdr:rowOff>
    </xdr:from>
    <xdr:ext cx="808317" cy="790457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3574" y="14556294"/>
          <a:ext cx="808317" cy="790457"/>
        </a:xfrm>
        <a:prstGeom prst="rect">
          <a:avLst/>
        </a:prstGeom>
      </xdr:spPr>
    </xdr:pic>
    <xdr:clientData/>
  </xdr:oneCellAnchor>
  <xdr:twoCellAnchor>
    <xdr:from>
      <xdr:col>12</xdr:col>
      <xdr:colOff>750793</xdr:colOff>
      <xdr:row>67</xdr:row>
      <xdr:rowOff>246530</xdr:rowOff>
    </xdr:from>
    <xdr:to>
      <xdr:col>12</xdr:col>
      <xdr:colOff>1501588</xdr:colOff>
      <xdr:row>71</xdr:row>
      <xdr:rowOff>0</xdr:rowOff>
    </xdr:to>
    <xdr:pic>
      <xdr:nvPicPr>
        <xdr:cNvPr id="9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9668" y="14524505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466725</xdr:colOff>
      <xdr:row>2</xdr:row>
      <xdr:rowOff>28575</xdr:rowOff>
    </xdr:from>
    <xdr:to>
      <xdr:col>12</xdr:col>
      <xdr:colOff>554272</xdr:colOff>
      <xdr:row>5</xdr:row>
      <xdr:rowOff>19050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485775"/>
          <a:ext cx="716197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95855</xdr:colOff>
      <xdr:row>1</xdr:row>
      <xdr:rowOff>254945</xdr:rowOff>
    </xdr:from>
    <xdr:to>
      <xdr:col>1</xdr:col>
      <xdr:colOff>840843</xdr:colOff>
      <xdr:row>4</xdr:row>
      <xdr:rowOff>259416</xdr:rowOff>
    </xdr:to>
    <xdr:pic>
      <xdr:nvPicPr>
        <xdr:cNvPr id="3" name="Рисунок 2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105" y="454970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1</xdr:row>
      <xdr:rowOff>247650</xdr:rowOff>
    </xdr:from>
    <xdr:to>
      <xdr:col>1</xdr:col>
      <xdr:colOff>1724025</xdr:colOff>
      <xdr:row>4</xdr:row>
      <xdr:rowOff>276225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0175" y="447675"/>
          <a:ext cx="800100" cy="800100"/>
        </a:xfrm>
        <a:prstGeom prst="rect">
          <a:avLst/>
        </a:prstGeom>
      </xdr:spPr>
    </xdr:pic>
    <xdr:clientData/>
  </xdr:twoCellAnchor>
  <xdr:twoCellAnchor>
    <xdr:from>
      <xdr:col>12</xdr:col>
      <xdr:colOff>750793</xdr:colOff>
      <xdr:row>1</xdr:row>
      <xdr:rowOff>246530</xdr:rowOff>
    </xdr:from>
    <xdr:to>
      <xdr:col>12</xdr:col>
      <xdr:colOff>1447800</xdr:colOff>
      <xdr:row>5</xdr:row>
      <xdr:rowOff>0</xdr:rowOff>
    </xdr:to>
    <xdr:pic>
      <xdr:nvPicPr>
        <xdr:cNvPr id="5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9593" y="446555"/>
          <a:ext cx="697007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358589</xdr:colOff>
      <xdr:row>72</xdr:row>
      <xdr:rowOff>74107</xdr:rowOff>
    </xdr:from>
    <xdr:ext cx="718436" cy="760087"/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8739" y="14409232"/>
          <a:ext cx="718436" cy="76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19655</xdr:colOff>
      <xdr:row>72</xdr:row>
      <xdr:rowOff>7295</xdr:rowOff>
    </xdr:from>
    <xdr:to>
      <xdr:col>1</xdr:col>
      <xdr:colOff>764643</xdr:colOff>
      <xdr:row>74</xdr:row>
      <xdr:rowOff>268941</xdr:rowOff>
    </xdr:to>
    <xdr:pic>
      <xdr:nvPicPr>
        <xdr:cNvPr id="7" name="Рисунок 6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14342420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997324</xdr:colOff>
      <xdr:row>72</xdr:row>
      <xdr:rowOff>21144</xdr:rowOff>
    </xdr:from>
    <xdr:ext cx="808317" cy="790457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3574" y="14356269"/>
          <a:ext cx="808317" cy="790457"/>
        </a:xfrm>
        <a:prstGeom prst="rect">
          <a:avLst/>
        </a:prstGeom>
      </xdr:spPr>
    </xdr:pic>
    <xdr:clientData/>
  </xdr:oneCellAnchor>
  <xdr:twoCellAnchor>
    <xdr:from>
      <xdr:col>12</xdr:col>
      <xdr:colOff>750793</xdr:colOff>
      <xdr:row>71</xdr:row>
      <xdr:rowOff>246530</xdr:rowOff>
    </xdr:from>
    <xdr:to>
      <xdr:col>12</xdr:col>
      <xdr:colOff>1501588</xdr:colOff>
      <xdr:row>75</xdr:row>
      <xdr:rowOff>0</xdr:rowOff>
    </xdr:to>
    <xdr:pic>
      <xdr:nvPicPr>
        <xdr:cNvPr id="9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9593" y="14324480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400051</xdr:colOff>
      <xdr:row>2</xdr:row>
      <xdr:rowOff>28576</xdr:rowOff>
    </xdr:from>
    <xdr:to>
      <xdr:col>12</xdr:col>
      <xdr:colOff>497123</xdr:colOff>
      <xdr:row>5</xdr:row>
      <xdr:rowOff>28576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485776"/>
          <a:ext cx="725722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2</xdr:row>
      <xdr:rowOff>16820</xdr:rowOff>
    </xdr:from>
    <xdr:to>
      <xdr:col>1</xdr:col>
      <xdr:colOff>821793</xdr:colOff>
      <xdr:row>4</xdr:row>
      <xdr:rowOff>278466</xdr:rowOff>
    </xdr:to>
    <xdr:pic>
      <xdr:nvPicPr>
        <xdr:cNvPr id="3" name="Рисунок 2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74020"/>
          <a:ext cx="83131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1</xdr:row>
      <xdr:rowOff>247651</xdr:rowOff>
    </xdr:from>
    <xdr:to>
      <xdr:col>2</xdr:col>
      <xdr:colOff>180975</xdr:colOff>
      <xdr:row>5</xdr:row>
      <xdr:rowOff>15464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0175" y="447676"/>
          <a:ext cx="1000125" cy="825088"/>
        </a:xfrm>
        <a:prstGeom prst="rect">
          <a:avLst/>
        </a:prstGeom>
      </xdr:spPr>
    </xdr:pic>
    <xdr:clientData/>
  </xdr:twoCellAnchor>
  <xdr:twoCellAnchor>
    <xdr:from>
      <xdr:col>12</xdr:col>
      <xdr:colOff>750793</xdr:colOff>
      <xdr:row>1</xdr:row>
      <xdr:rowOff>246530</xdr:rowOff>
    </xdr:from>
    <xdr:to>
      <xdr:col>12</xdr:col>
      <xdr:colOff>1447800</xdr:colOff>
      <xdr:row>5</xdr:row>
      <xdr:rowOff>0</xdr:rowOff>
    </xdr:to>
    <xdr:pic>
      <xdr:nvPicPr>
        <xdr:cNvPr id="5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9593" y="446555"/>
          <a:ext cx="697007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358589</xdr:colOff>
      <xdr:row>55</xdr:row>
      <xdr:rowOff>74107</xdr:rowOff>
    </xdr:from>
    <xdr:ext cx="718436" cy="760087"/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8739" y="15209332"/>
          <a:ext cx="718436" cy="76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19655</xdr:colOff>
      <xdr:row>55</xdr:row>
      <xdr:rowOff>7295</xdr:rowOff>
    </xdr:from>
    <xdr:to>
      <xdr:col>1</xdr:col>
      <xdr:colOff>764643</xdr:colOff>
      <xdr:row>57</xdr:row>
      <xdr:rowOff>268941</xdr:rowOff>
    </xdr:to>
    <xdr:pic>
      <xdr:nvPicPr>
        <xdr:cNvPr id="7" name="Рисунок 6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15142520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997324</xdr:colOff>
      <xdr:row>55</xdr:row>
      <xdr:rowOff>21144</xdr:rowOff>
    </xdr:from>
    <xdr:ext cx="808317" cy="790457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3574" y="15156369"/>
          <a:ext cx="808317" cy="790457"/>
        </a:xfrm>
        <a:prstGeom prst="rect">
          <a:avLst/>
        </a:prstGeom>
      </xdr:spPr>
    </xdr:pic>
    <xdr:clientData/>
  </xdr:oneCellAnchor>
  <xdr:twoCellAnchor>
    <xdr:from>
      <xdr:col>12</xdr:col>
      <xdr:colOff>750793</xdr:colOff>
      <xdr:row>54</xdr:row>
      <xdr:rowOff>246530</xdr:rowOff>
    </xdr:from>
    <xdr:to>
      <xdr:col>12</xdr:col>
      <xdr:colOff>1501588</xdr:colOff>
      <xdr:row>58</xdr:row>
      <xdr:rowOff>0</xdr:rowOff>
    </xdr:to>
    <xdr:pic>
      <xdr:nvPicPr>
        <xdr:cNvPr id="9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9593" y="15124580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400051</xdr:colOff>
      <xdr:row>2</xdr:row>
      <xdr:rowOff>28576</xdr:rowOff>
    </xdr:from>
    <xdr:to>
      <xdr:col>12</xdr:col>
      <xdr:colOff>439973</xdr:colOff>
      <xdr:row>5</xdr:row>
      <xdr:rowOff>0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0201" y="485776"/>
          <a:ext cx="668572" cy="771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2</xdr:row>
      <xdr:rowOff>16820</xdr:rowOff>
    </xdr:from>
    <xdr:to>
      <xdr:col>1</xdr:col>
      <xdr:colOff>821793</xdr:colOff>
      <xdr:row>4</xdr:row>
      <xdr:rowOff>278466</xdr:rowOff>
    </xdr:to>
    <xdr:pic>
      <xdr:nvPicPr>
        <xdr:cNvPr id="3" name="Рисунок 2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74020"/>
          <a:ext cx="83131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923926</xdr:colOff>
      <xdr:row>1</xdr:row>
      <xdr:rowOff>247652</xdr:rowOff>
    </xdr:from>
    <xdr:to>
      <xdr:col>2</xdr:col>
      <xdr:colOff>76200</xdr:colOff>
      <xdr:row>5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0176" y="447677"/>
          <a:ext cx="895349" cy="809624"/>
        </a:xfrm>
        <a:prstGeom prst="rect">
          <a:avLst/>
        </a:prstGeom>
      </xdr:spPr>
    </xdr:pic>
    <xdr:clientData/>
  </xdr:twoCellAnchor>
  <xdr:twoCellAnchor>
    <xdr:from>
      <xdr:col>12</xdr:col>
      <xdr:colOff>750793</xdr:colOff>
      <xdr:row>1</xdr:row>
      <xdr:rowOff>246530</xdr:rowOff>
    </xdr:from>
    <xdr:to>
      <xdr:col>12</xdr:col>
      <xdr:colOff>1447800</xdr:colOff>
      <xdr:row>5</xdr:row>
      <xdr:rowOff>0</xdr:rowOff>
    </xdr:to>
    <xdr:pic>
      <xdr:nvPicPr>
        <xdr:cNvPr id="5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9593" y="446555"/>
          <a:ext cx="697007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358589</xdr:colOff>
      <xdr:row>52</xdr:row>
      <xdr:rowOff>74107</xdr:rowOff>
    </xdr:from>
    <xdr:ext cx="718436" cy="760087"/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8739" y="11808907"/>
          <a:ext cx="718436" cy="76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19655</xdr:colOff>
      <xdr:row>52</xdr:row>
      <xdr:rowOff>7295</xdr:rowOff>
    </xdr:from>
    <xdr:to>
      <xdr:col>1</xdr:col>
      <xdr:colOff>764643</xdr:colOff>
      <xdr:row>54</xdr:row>
      <xdr:rowOff>268941</xdr:rowOff>
    </xdr:to>
    <xdr:pic>
      <xdr:nvPicPr>
        <xdr:cNvPr id="7" name="Рисунок 6" descr="wakc_logo-198x2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905" y="11742095"/>
          <a:ext cx="744988" cy="775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997324</xdr:colOff>
      <xdr:row>52</xdr:row>
      <xdr:rowOff>21144</xdr:rowOff>
    </xdr:from>
    <xdr:ext cx="808317" cy="790457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3574" y="11755944"/>
          <a:ext cx="808317" cy="790457"/>
        </a:xfrm>
        <a:prstGeom prst="rect">
          <a:avLst/>
        </a:prstGeom>
      </xdr:spPr>
    </xdr:pic>
    <xdr:clientData/>
  </xdr:oneCellAnchor>
  <xdr:twoCellAnchor>
    <xdr:from>
      <xdr:col>12</xdr:col>
      <xdr:colOff>750793</xdr:colOff>
      <xdr:row>51</xdr:row>
      <xdr:rowOff>246530</xdr:rowOff>
    </xdr:from>
    <xdr:to>
      <xdr:col>12</xdr:col>
      <xdr:colOff>1501588</xdr:colOff>
      <xdr:row>55</xdr:row>
      <xdr:rowOff>0</xdr:rowOff>
    </xdr:to>
    <xdr:pic>
      <xdr:nvPicPr>
        <xdr:cNvPr id="9" name="Рисунок 8" descr="Лого%20Клуб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9593" y="11724155"/>
          <a:ext cx="750795" cy="810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35"/>
  <sheetViews>
    <sheetView topLeftCell="A91" zoomScale="85" zoomScaleNormal="85" zoomScalePageLayoutView="40" workbookViewId="0">
      <selection activeCell="R118" sqref="R118"/>
    </sheetView>
  </sheetViews>
  <sheetFormatPr defaultColWidth="7.625" defaultRowHeight="15" x14ac:dyDescent="0.2"/>
  <cols>
    <col min="1" max="1" width="6.25" style="18" customWidth="1"/>
    <col min="2" max="2" width="22.875" style="18" customWidth="1"/>
    <col min="3" max="5" width="7" style="18" customWidth="1"/>
    <col min="6" max="6" width="6" style="18" customWidth="1"/>
    <col min="7" max="7" width="6.125" style="18" customWidth="1"/>
    <col min="8" max="8" width="24.5" style="18" customWidth="1"/>
    <col min="9" max="13" width="8.25" style="18" customWidth="1"/>
    <col min="14" max="14" width="22.875" style="18" customWidth="1"/>
    <col min="15" max="15" width="6.875" style="18" customWidth="1"/>
    <col min="16" max="16" width="3.875" style="18" customWidth="1"/>
    <col min="17" max="17" width="3.125" style="18" customWidth="1"/>
    <col min="18" max="18" width="22.625" style="102" customWidth="1"/>
    <col min="19" max="19" width="7.625" style="40"/>
    <col min="20" max="256" width="7.625" style="18"/>
    <col min="257" max="257" width="5.625" style="18" customWidth="1"/>
    <col min="258" max="258" width="22.125" style="18" customWidth="1"/>
    <col min="259" max="259" width="6.625" style="18" customWidth="1"/>
    <col min="260" max="260" width="7.375" style="18" customWidth="1"/>
    <col min="261" max="264" width="7.625" style="18" customWidth="1"/>
    <col min="265" max="267" width="16" style="18" customWidth="1"/>
    <col min="268" max="268" width="11.5" style="18" customWidth="1"/>
    <col min="269" max="270" width="0" style="18" hidden="1" customWidth="1"/>
    <col min="271" max="271" width="6.875" style="18" customWidth="1"/>
    <col min="272" max="272" width="3.875" style="18" customWidth="1"/>
    <col min="273" max="273" width="3.125" style="18" customWidth="1"/>
    <col min="274" max="274" width="22.625" style="18" customWidth="1"/>
    <col min="275" max="512" width="7.625" style="18"/>
    <col min="513" max="513" width="5.625" style="18" customWidth="1"/>
    <col min="514" max="514" width="22.125" style="18" customWidth="1"/>
    <col min="515" max="515" width="6.625" style="18" customWidth="1"/>
    <col min="516" max="516" width="7.375" style="18" customWidth="1"/>
    <col min="517" max="520" width="7.625" style="18" customWidth="1"/>
    <col min="521" max="523" width="16" style="18" customWidth="1"/>
    <col min="524" max="524" width="11.5" style="18" customWidth="1"/>
    <col min="525" max="526" width="0" style="18" hidden="1" customWidth="1"/>
    <col min="527" max="527" width="6.875" style="18" customWidth="1"/>
    <col min="528" max="528" width="3.875" style="18" customWidth="1"/>
    <col min="529" max="529" width="3.125" style="18" customWidth="1"/>
    <col min="530" max="530" width="22.625" style="18" customWidth="1"/>
    <col min="531" max="768" width="7.625" style="18"/>
    <col min="769" max="769" width="5.625" style="18" customWidth="1"/>
    <col min="770" max="770" width="22.125" style="18" customWidth="1"/>
    <col min="771" max="771" width="6.625" style="18" customWidth="1"/>
    <col min="772" max="772" width="7.375" style="18" customWidth="1"/>
    <col min="773" max="776" width="7.625" style="18" customWidth="1"/>
    <col min="777" max="779" width="16" style="18" customWidth="1"/>
    <col min="780" max="780" width="11.5" style="18" customWidth="1"/>
    <col min="781" max="782" width="0" style="18" hidden="1" customWidth="1"/>
    <col min="783" max="783" width="6.875" style="18" customWidth="1"/>
    <col min="784" max="784" width="3.875" style="18" customWidth="1"/>
    <col min="785" max="785" width="3.125" style="18" customWidth="1"/>
    <col min="786" max="786" width="22.625" style="18" customWidth="1"/>
    <col min="787" max="1024" width="7.625" style="18"/>
    <col min="1025" max="1025" width="5.625" style="18" customWidth="1"/>
    <col min="1026" max="1026" width="22.125" style="18" customWidth="1"/>
    <col min="1027" max="1027" width="6.625" style="18" customWidth="1"/>
    <col min="1028" max="1028" width="7.375" style="18" customWidth="1"/>
    <col min="1029" max="1032" width="7.625" style="18" customWidth="1"/>
    <col min="1033" max="1035" width="16" style="18" customWidth="1"/>
    <col min="1036" max="1036" width="11.5" style="18" customWidth="1"/>
    <col min="1037" max="1038" width="0" style="18" hidden="1" customWidth="1"/>
    <col min="1039" max="1039" width="6.875" style="18" customWidth="1"/>
    <col min="1040" max="1040" width="3.875" style="18" customWidth="1"/>
    <col min="1041" max="1041" width="3.125" style="18" customWidth="1"/>
    <col min="1042" max="1042" width="22.625" style="18" customWidth="1"/>
    <col min="1043" max="1280" width="7.625" style="18"/>
    <col min="1281" max="1281" width="5.625" style="18" customWidth="1"/>
    <col min="1282" max="1282" width="22.125" style="18" customWidth="1"/>
    <col min="1283" max="1283" width="6.625" style="18" customWidth="1"/>
    <col min="1284" max="1284" width="7.375" style="18" customWidth="1"/>
    <col min="1285" max="1288" width="7.625" style="18" customWidth="1"/>
    <col min="1289" max="1291" width="16" style="18" customWidth="1"/>
    <col min="1292" max="1292" width="11.5" style="18" customWidth="1"/>
    <col min="1293" max="1294" width="0" style="18" hidden="1" customWidth="1"/>
    <col min="1295" max="1295" width="6.875" style="18" customWidth="1"/>
    <col min="1296" max="1296" width="3.875" style="18" customWidth="1"/>
    <col min="1297" max="1297" width="3.125" style="18" customWidth="1"/>
    <col min="1298" max="1298" width="22.625" style="18" customWidth="1"/>
    <col min="1299" max="1536" width="7.625" style="18"/>
    <col min="1537" max="1537" width="5.625" style="18" customWidth="1"/>
    <col min="1538" max="1538" width="22.125" style="18" customWidth="1"/>
    <col min="1539" max="1539" width="6.625" style="18" customWidth="1"/>
    <col min="1540" max="1540" width="7.375" style="18" customWidth="1"/>
    <col min="1541" max="1544" width="7.625" style="18" customWidth="1"/>
    <col min="1545" max="1547" width="16" style="18" customWidth="1"/>
    <col min="1548" max="1548" width="11.5" style="18" customWidth="1"/>
    <col min="1549" max="1550" width="0" style="18" hidden="1" customWidth="1"/>
    <col min="1551" max="1551" width="6.875" style="18" customWidth="1"/>
    <col min="1552" max="1552" width="3.875" style="18" customWidth="1"/>
    <col min="1553" max="1553" width="3.125" style="18" customWidth="1"/>
    <col min="1554" max="1554" width="22.625" style="18" customWidth="1"/>
    <col min="1555" max="1792" width="7.625" style="18"/>
    <col min="1793" max="1793" width="5.625" style="18" customWidth="1"/>
    <col min="1794" max="1794" width="22.125" style="18" customWidth="1"/>
    <col min="1795" max="1795" width="6.625" style="18" customWidth="1"/>
    <col min="1796" max="1796" width="7.375" style="18" customWidth="1"/>
    <col min="1797" max="1800" width="7.625" style="18" customWidth="1"/>
    <col min="1801" max="1803" width="16" style="18" customWidth="1"/>
    <col min="1804" max="1804" width="11.5" style="18" customWidth="1"/>
    <col min="1805" max="1806" width="0" style="18" hidden="1" customWidth="1"/>
    <col min="1807" max="1807" width="6.875" style="18" customWidth="1"/>
    <col min="1808" max="1808" width="3.875" style="18" customWidth="1"/>
    <col min="1809" max="1809" width="3.125" style="18" customWidth="1"/>
    <col min="1810" max="1810" width="22.625" style="18" customWidth="1"/>
    <col min="1811" max="2048" width="7.625" style="18"/>
    <col min="2049" max="2049" width="5.625" style="18" customWidth="1"/>
    <col min="2050" max="2050" width="22.125" style="18" customWidth="1"/>
    <col min="2051" max="2051" width="6.625" style="18" customWidth="1"/>
    <col min="2052" max="2052" width="7.375" style="18" customWidth="1"/>
    <col min="2053" max="2056" width="7.625" style="18" customWidth="1"/>
    <col min="2057" max="2059" width="16" style="18" customWidth="1"/>
    <col min="2060" max="2060" width="11.5" style="18" customWidth="1"/>
    <col min="2061" max="2062" width="0" style="18" hidden="1" customWidth="1"/>
    <col min="2063" max="2063" width="6.875" style="18" customWidth="1"/>
    <col min="2064" max="2064" width="3.875" style="18" customWidth="1"/>
    <col min="2065" max="2065" width="3.125" style="18" customWidth="1"/>
    <col min="2066" max="2066" width="22.625" style="18" customWidth="1"/>
    <col min="2067" max="2304" width="7.625" style="18"/>
    <col min="2305" max="2305" width="5.625" style="18" customWidth="1"/>
    <col min="2306" max="2306" width="22.125" style="18" customWidth="1"/>
    <col min="2307" max="2307" width="6.625" style="18" customWidth="1"/>
    <col min="2308" max="2308" width="7.375" style="18" customWidth="1"/>
    <col min="2309" max="2312" width="7.625" style="18" customWidth="1"/>
    <col min="2313" max="2315" width="16" style="18" customWidth="1"/>
    <col min="2316" max="2316" width="11.5" style="18" customWidth="1"/>
    <col min="2317" max="2318" width="0" style="18" hidden="1" customWidth="1"/>
    <col min="2319" max="2319" width="6.875" style="18" customWidth="1"/>
    <col min="2320" max="2320" width="3.875" style="18" customWidth="1"/>
    <col min="2321" max="2321" width="3.125" style="18" customWidth="1"/>
    <col min="2322" max="2322" width="22.625" style="18" customWidth="1"/>
    <col min="2323" max="2560" width="7.625" style="18"/>
    <col min="2561" max="2561" width="5.625" style="18" customWidth="1"/>
    <col min="2562" max="2562" width="22.125" style="18" customWidth="1"/>
    <col min="2563" max="2563" width="6.625" style="18" customWidth="1"/>
    <col min="2564" max="2564" width="7.375" style="18" customWidth="1"/>
    <col min="2565" max="2568" width="7.625" style="18" customWidth="1"/>
    <col min="2569" max="2571" width="16" style="18" customWidth="1"/>
    <col min="2572" max="2572" width="11.5" style="18" customWidth="1"/>
    <col min="2573" max="2574" width="0" style="18" hidden="1" customWidth="1"/>
    <col min="2575" max="2575" width="6.875" style="18" customWidth="1"/>
    <col min="2576" max="2576" width="3.875" style="18" customWidth="1"/>
    <col min="2577" max="2577" width="3.125" style="18" customWidth="1"/>
    <col min="2578" max="2578" width="22.625" style="18" customWidth="1"/>
    <col min="2579" max="2816" width="7.625" style="18"/>
    <col min="2817" max="2817" width="5.625" style="18" customWidth="1"/>
    <col min="2818" max="2818" width="22.125" style="18" customWidth="1"/>
    <col min="2819" max="2819" width="6.625" style="18" customWidth="1"/>
    <col min="2820" max="2820" width="7.375" style="18" customWidth="1"/>
    <col min="2821" max="2824" width="7.625" style="18" customWidth="1"/>
    <col min="2825" max="2827" width="16" style="18" customWidth="1"/>
    <col min="2828" max="2828" width="11.5" style="18" customWidth="1"/>
    <col min="2829" max="2830" width="0" style="18" hidden="1" customWidth="1"/>
    <col min="2831" max="2831" width="6.875" style="18" customWidth="1"/>
    <col min="2832" max="2832" width="3.875" style="18" customWidth="1"/>
    <col min="2833" max="2833" width="3.125" style="18" customWidth="1"/>
    <col min="2834" max="2834" width="22.625" style="18" customWidth="1"/>
    <col min="2835" max="3072" width="7.625" style="18"/>
    <col min="3073" max="3073" width="5.625" style="18" customWidth="1"/>
    <col min="3074" max="3074" width="22.125" style="18" customWidth="1"/>
    <col min="3075" max="3075" width="6.625" style="18" customWidth="1"/>
    <col min="3076" max="3076" width="7.375" style="18" customWidth="1"/>
    <col min="3077" max="3080" width="7.625" style="18" customWidth="1"/>
    <col min="3081" max="3083" width="16" style="18" customWidth="1"/>
    <col min="3084" max="3084" width="11.5" style="18" customWidth="1"/>
    <col min="3085" max="3086" width="0" style="18" hidden="1" customWidth="1"/>
    <col min="3087" max="3087" width="6.875" style="18" customWidth="1"/>
    <col min="3088" max="3088" width="3.875" style="18" customWidth="1"/>
    <col min="3089" max="3089" width="3.125" style="18" customWidth="1"/>
    <col min="3090" max="3090" width="22.625" style="18" customWidth="1"/>
    <col min="3091" max="3328" width="7.625" style="18"/>
    <col min="3329" max="3329" width="5.625" style="18" customWidth="1"/>
    <col min="3330" max="3330" width="22.125" style="18" customWidth="1"/>
    <col min="3331" max="3331" width="6.625" style="18" customWidth="1"/>
    <col min="3332" max="3332" width="7.375" style="18" customWidth="1"/>
    <col min="3333" max="3336" width="7.625" style="18" customWidth="1"/>
    <col min="3337" max="3339" width="16" style="18" customWidth="1"/>
    <col min="3340" max="3340" width="11.5" style="18" customWidth="1"/>
    <col min="3341" max="3342" width="0" style="18" hidden="1" customWidth="1"/>
    <col min="3343" max="3343" width="6.875" style="18" customWidth="1"/>
    <col min="3344" max="3344" width="3.875" style="18" customWidth="1"/>
    <col min="3345" max="3345" width="3.125" style="18" customWidth="1"/>
    <col min="3346" max="3346" width="22.625" style="18" customWidth="1"/>
    <col min="3347" max="3584" width="7.625" style="18"/>
    <col min="3585" max="3585" width="5.625" style="18" customWidth="1"/>
    <col min="3586" max="3586" width="22.125" style="18" customWidth="1"/>
    <col min="3587" max="3587" width="6.625" style="18" customWidth="1"/>
    <col min="3588" max="3588" width="7.375" style="18" customWidth="1"/>
    <col min="3589" max="3592" width="7.625" style="18" customWidth="1"/>
    <col min="3593" max="3595" width="16" style="18" customWidth="1"/>
    <col min="3596" max="3596" width="11.5" style="18" customWidth="1"/>
    <col min="3597" max="3598" width="0" style="18" hidden="1" customWidth="1"/>
    <col min="3599" max="3599" width="6.875" style="18" customWidth="1"/>
    <col min="3600" max="3600" width="3.875" style="18" customWidth="1"/>
    <col min="3601" max="3601" width="3.125" style="18" customWidth="1"/>
    <col min="3602" max="3602" width="22.625" style="18" customWidth="1"/>
    <col min="3603" max="3840" width="7.625" style="18"/>
    <col min="3841" max="3841" width="5.625" style="18" customWidth="1"/>
    <col min="3842" max="3842" width="22.125" style="18" customWidth="1"/>
    <col min="3843" max="3843" width="6.625" style="18" customWidth="1"/>
    <col min="3844" max="3844" width="7.375" style="18" customWidth="1"/>
    <col min="3845" max="3848" width="7.625" style="18" customWidth="1"/>
    <col min="3849" max="3851" width="16" style="18" customWidth="1"/>
    <col min="3852" max="3852" width="11.5" style="18" customWidth="1"/>
    <col min="3853" max="3854" width="0" style="18" hidden="1" customWidth="1"/>
    <col min="3855" max="3855" width="6.875" style="18" customWidth="1"/>
    <col min="3856" max="3856" width="3.875" style="18" customWidth="1"/>
    <col min="3857" max="3857" width="3.125" style="18" customWidth="1"/>
    <col min="3858" max="3858" width="22.625" style="18" customWidth="1"/>
    <col min="3859" max="4096" width="7.625" style="18"/>
    <col min="4097" max="4097" width="5.625" style="18" customWidth="1"/>
    <col min="4098" max="4098" width="22.125" style="18" customWidth="1"/>
    <col min="4099" max="4099" width="6.625" style="18" customWidth="1"/>
    <col min="4100" max="4100" width="7.375" style="18" customWidth="1"/>
    <col min="4101" max="4104" width="7.625" style="18" customWidth="1"/>
    <col min="4105" max="4107" width="16" style="18" customWidth="1"/>
    <col min="4108" max="4108" width="11.5" style="18" customWidth="1"/>
    <col min="4109" max="4110" width="0" style="18" hidden="1" customWidth="1"/>
    <col min="4111" max="4111" width="6.875" style="18" customWidth="1"/>
    <col min="4112" max="4112" width="3.875" style="18" customWidth="1"/>
    <col min="4113" max="4113" width="3.125" style="18" customWidth="1"/>
    <col min="4114" max="4114" width="22.625" style="18" customWidth="1"/>
    <col min="4115" max="4352" width="7.625" style="18"/>
    <col min="4353" max="4353" width="5.625" style="18" customWidth="1"/>
    <col min="4354" max="4354" width="22.125" style="18" customWidth="1"/>
    <col min="4355" max="4355" width="6.625" style="18" customWidth="1"/>
    <col min="4356" max="4356" width="7.375" style="18" customWidth="1"/>
    <col min="4357" max="4360" width="7.625" style="18" customWidth="1"/>
    <col min="4361" max="4363" width="16" style="18" customWidth="1"/>
    <col min="4364" max="4364" width="11.5" style="18" customWidth="1"/>
    <col min="4365" max="4366" width="0" style="18" hidden="1" customWidth="1"/>
    <col min="4367" max="4367" width="6.875" style="18" customWidth="1"/>
    <col min="4368" max="4368" width="3.875" style="18" customWidth="1"/>
    <col min="4369" max="4369" width="3.125" style="18" customWidth="1"/>
    <col min="4370" max="4370" width="22.625" style="18" customWidth="1"/>
    <col min="4371" max="4608" width="7.625" style="18"/>
    <col min="4609" max="4609" width="5.625" style="18" customWidth="1"/>
    <col min="4610" max="4610" width="22.125" style="18" customWidth="1"/>
    <col min="4611" max="4611" width="6.625" style="18" customWidth="1"/>
    <col min="4612" max="4612" width="7.375" style="18" customWidth="1"/>
    <col min="4613" max="4616" width="7.625" style="18" customWidth="1"/>
    <col min="4617" max="4619" width="16" style="18" customWidth="1"/>
    <col min="4620" max="4620" width="11.5" style="18" customWidth="1"/>
    <col min="4621" max="4622" width="0" style="18" hidden="1" customWidth="1"/>
    <col min="4623" max="4623" width="6.875" style="18" customWidth="1"/>
    <col min="4624" max="4624" width="3.875" style="18" customWidth="1"/>
    <col min="4625" max="4625" width="3.125" style="18" customWidth="1"/>
    <col min="4626" max="4626" width="22.625" style="18" customWidth="1"/>
    <col min="4627" max="4864" width="7.625" style="18"/>
    <col min="4865" max="4865" width="5.625" style="18" customWidth="1"/>
    <col min="4866" max="4866" width="22.125" style="18" customWidth="1"/>
    <col min="4867" max="4867" width="6.625" style="18" customWidth="1"/>
    <col min="4868" max="4868" width="7.375" style="18" customWidth="1"/>
    <col min="4869" max="4872" width="7.625" style="18" customWidth="1"/>
    <col min="4873" max="4875" width="16" style="18" customWidth="1"/>
    <col min="4876" max="4876" width="11.5" style="18" customWidth="1"/>
    <col min="4877" max="4878" width="0" style="18" hidden="1" customWidth="1"/>
    <col min="4879" max="4879" width="6.875" style="18" customWidth="1"/>
    <col min="4880" max="4880" width="3.875" style="18" customWidth="1"/>
    <col min="4881" max="4881" width="3.125" style="18" customWidth="1"/>
    <col min="4882" max="4882" width="22.625" style="18" customWidth="1"/>
    <col min="4883" max="5120" width="7.625" style="18"/>
    <col min="5121" max="5121" width="5.625" style="18" customWidth="1"/>
    <col min="5122" max="5122" width="22.125" style="18" customWidth="1"/>
    <col min="5123" max="5123" width="6.625" style="18" customWidth="1"/>
    <col min="5124" max="5124" width="7.375" style="18" customWidth="1"/>
    <col min="5125" max="5128" width="7.625" style="18" customWidth="1"/>
    <col min="5129" max="5131" width="16" style="18" customWidth="1"/>
    <col min="5132" max="5132" width="11.5" style="18" customWidth="1"/>
    <col min="5133" max="5134" width="0" style="18" hidden="1" customWidth="1"/>
    <col min="5135" max="5135" width="6.875" style="18" customWidth="1"/>
    <col min="5136" max="5136" width="3.875" style="18" customWidth="1"/>
    <col min="5137" max="5137" width="3.125" style="18" customWidth="1"/>
    <col min="5138" max="5138" width="22.625" style="18" customWidth="1"/>
    <col min="5139" max="5376" width="7.625" style="18"/>
    <col min="5377" max="5377" width="5.625" style="18" customWidth="1"/>
    <col min="5378" max="5378" width="22.125" style="18" customWidth="1"/>
    <col min="5379" max="5379" width="6.625" style="18" customWidth="1"/>
    <col min="5380" max="5380" width="7.375" style="18" customWidth="1"/>
    <col min="5381" max="5384" width="7.625" style="18" customWidth="1"/>
    <col min="5385" max="5387" width="16" style="18" customWidth="1"/>
    <col min="5388" max="5388" width="11.5" style="18" customWidth="1"/>
    <col min="5389" max="5390" width="0" style="18" hidden="1" customWidth="1"/>
    <col min="5391" max="5391" width="6.875" style="18" customWidth="1"/>
    <col min="5392" max="5392" width="3.875" style="18" customWidth="1"/>
    <col min="5393" max="5393" width="3.125" style="18" customWidth="1"/>
    <col min="5394" max="5394" width="22.625" style="18" customWidth="1"/>
    <col min="5395" max="5632" width="7.625" style="18"/>
    <col min="5633" max="5633" width="5.625" style="18" customWidth="1"/>
    <col min="5634" max="5634" width="22.125" style="18" customWidth="1"/>
    <col min="5635" max="5635" width="6.625" style="18" customWidth="1"/>
    <col min="5636" max="5636" width="7.375" style="18" customWidth="1"/>
    <col min="5637" max="5640" width="7.625" style="18" customWidth="1"/>
    <col min="5641" max="5643" width="16" style="18" customWidth="1"/>
    <col min="5644" max="5644" width="11.5" style="18" customWidth="1"/>
    <col min="5645" max="5646" width="0" style="18" hidden="1" customWidth="1"/>
    <col min="5647" max="5647" width="6.875" style="18" customWidth="1"/>
    <col min="5648" max="5648" width="3.875" style="18" customWidth="1"/>
    <col min="5649" max="5649" width="3.125" style="18" customWidth="1"/>
    <col min="5650" max="5650" width="22.625" style="18" customWidth="1"/>
    <col min="5651" max="5888" width="7.625" style="18"/>
    <col min="5889" max="5889" width="5.625" style="18" customWidth="1"/>
    <col min="5890" max="5890" width="22.125" style="18" customWidth="1"/>
    <col min="5891" max="5891" width="6.625" style="18" customWidth="1"/>
    <col min="5892" max="5892" width="7.375" style="18" customWidth="1"/>
    <col min="5893" max="5896" width="7.625" style="18" customWidth="1"/>
    <col min="5897" max="5899" width="16" style="18" customWidth="1"/>
    <col min="5900" max="5900" width="11.5" style="18" customWidth="1"/>
    <col min="5901" max="5902" width="0" style="18" hidden="1" customWidth="1"/>
    <col min="5903" max="5903" width="6.875" style="18" customWidth="1"/>
    <col min="5904" max="5904" width="3.875" style="18" customWidth="1"/>
    <col min="5905" max="5905" width="3.125" style="18" customWidth="1"/>
    <col min="5906" max="5906" width="22.625" style="18" customWidth="1"/>
    <col min="5907" max="6144" width="7.625" style="18"/>
    <col min="6145" max="6145" width="5.625" style="18" customWidth="1"/>
    <col min="6146" max="6146" width="22.125" style="18" customWidth="1"/>
    <col min="6147" max="6147" width="6.625" style="18" customWidth="1"/>
    <col min="6148" max="6148" width="7.375" style="18" customWidth="1"/>
    <col min="6149" max="6152" width="7.625" style="18" customWidth="1"/>
    <col min="6153" max="6155" width="16" style="18" customWidth="1"/>
    <col min="6156" max="6156" width="11.5" style="18" customWidth="1"/>
    <col min="6157" max="6158" width="0" style="18" hidden="1" customWidth="1"/>
    <col min="6159" max="6159" width="6.875" style="18" customWidth="1"/>
    <col min="6160" max="6160" width="3.875" style="18" customWidth="1"/>
    <col min="6161" max="6161" width="3.125" style="18" customWidth="1"/>
    <col min="6162" max="6162" width="22.625" style="18" customWidth="1"/>
    <col min="6163" max="6400" width="7.625" style="18"/>
    <col min="6401" max="6401" width="5.625" style="18" customWidth="1"/>
    <col min="6402" max="6402" width="22.125" style="18" customWidth="1"/>
    <col min="6403" max="6403" width="6.625" style="18" customWidth="1"/>
    <col min="6404" max="6404" width="7.375" style="18" customWidth="1"/>
    <col min="6405" max="6408" width="7.625" style="18" customWidth="1"/>
    <col min="6409" max="6411" width="16" style="18" customWidth="1"/>
    <col min="6412" max="6412" width="11.5" style="18" customWidth="1"/>
    <col min="6413" max="6414" width="0" style="18" hidden="1" customWidth="1"/>
    <col min="6415" max="6415" width="6.875" style="18" customWidth="1"/>
    <col min="6416" max="6416" width="3.875" style="18" customWidth="1"/>
    <col min="6417" max="6417" width="3.125" style="18" customWidth="1"/>
    <col min="6418" max="6418" width="22.625" style="18" customWidth="1"/>
    <col min="6419" max="6656" width="7.625" style="18"/>
    <col min="6657" max="6657" width="5.625" style="18" customWidth="1"/>
    <col min="6658" max="6658" width="22.125" style="18" customWidth="1"/>
    <col min="6659" max="6659" width="6.625" style="18" customWidth="1"/>
    <col min="6660" max="6660" width="7.375" style="18" customWidth="1"/>
    <col min="6661" max="6664" width="7.625" style="18" customWidth="1"/>
    <col min="6665" max="6667" width="16" style="18" customWidth="1"/>
    <col min="6668" max="6668" width="11.5" style="18" customWidth="1"/>
    <col min="6669" max="6670" width="0" style="18" hidden="1" customWidth="1"/>
    <col min="6671" max="6671" width="6.875" style="18" customWidth="1"/>
    <col min="6672" max="6672" width="3.875" style="18" customWidth="1"/>
    <col min="6673" max="6673" width="3.125" style="18" customWidth="1"/>
    <col min="6674" max="6674" width="22.625" style="18" customWidth="1"/>
    <col min="6675" max="6912" width="7.625" style="18"/>
    <col min="6913" max="6913" width="5.625" style="18" customWidth="1"/>
    <col min="6914" max="6914" width="22.125" style="18" customWidth="1"/>
    <col min="6915" max="6915" width="6.625" style="18" customWidth="1"/>
    <col min="6916" max="6916" width="7.375" style="18" customWidth="1"/>
    <col min="6917" max="6920" width="7.625" style="18" customWidth="1"/>
    <col min="6921" max="6923" width="16" style="18" customWidth="1"/>
    <col min="6924" max="6924" width="11.5" style="18" customWidth="1"/>
    <col min="6925" max="6926" width="0" style="18" hidden="1" customWidth="1"/>
    <col min="6927" max="6927" width="6.875" style="18" customWidth="1"/>
    <col min="6928" max="6928" width="3.875" style="18" customWidth="1"/>
    <col min="6929" max="6929" width="3.125" style="18" customWidth="1"/>
    <col min="6930" max="6930" width="22.625" style="18" customWidth="1"/>
    <col min="6931" max="7168" width="7.625" style="18"/>
    <col min="7169" max="7169" width="5.625" style="18" customWidth="1"/>
    <col min="7170" max="7170" width="22.125" style="18" customWidth="1"/>
    <col min="7171" max="7171" width="6.625" style="18" customWidth="1"/>
    <col min="7172" max="7172" width="7.375" style="18" customWidth="1"/>
    <col min="7173" max="7176" width="7.625" style="18" customWidth="1"/>
    <col min="7177" max="7179" width="16" style="18" customWidth="1"/>
    <col min="7180" max="7180" width="11.5" style="18" customWidth="1"/>
    <col min="7181" max="7182" width="0" style="18" hidden="1" customWidth="1"/>
    <col min="7183" max="7183" width="6.875" style="18" customWidth="1"/>
    <col min="7184" max="7184" width="3.875" style="18" customWidth="1"/>
    <col min="7185" max="7185" width="3.125" style="18" customWidth="1"/>
    <col min="7186" max="7186" width="22.625" style="18" customWidth="1"/>
    <col min="7187" max="7424" width="7.625" style="18"/>
    <col min="7425" max="7425" width="5.625" style="18" customWidth="1"/>
    <col min="7426" max="7426" width="22.125" style="18" customWidth="1"/>
    <col min="7427" max="7427" width="6.625" style="18" customWidth="1"/>
    <col min="7428" max="7428" width="7.375" style="18" customWidth="1"/>
    <col min="7429" max="7432" width="7.625" style="18" customWidth="1"/>
    <col min="7433" max="7435" width="16" style="18" customWidth="1"/>
    <col min="7436" max="7436" width="11.5" style="18" customWidth="1"/>
    <col min="7437" max="7438" width="0" style="18" hidden="1" customWidth="1"/>
    <col min="7439" max="7439" width="6.875" style="18" customWidth="1"/>
    <col min="7440" max="7440" width="3.875" style="18" customWidth="1"/>
    <col min="7441" max="7441" width="3.125" style="18" customWidth="1"/>
    <col min="7442" max="7442" width="22.625" style="18" customWidth="1"/>
    <col min="7443" max="7680" width="7.625" style="18"/>
    <col min="7681" max="7681" width="5.625" style="18" customWidth="1"/>
    <col min="7682" max="7682" width="22.125" style="18" customWidth="1"/>
    <col min="7683" max="7683" width="6.625" style="18" customWidth="1"/>
    <col min="7684" max="7684" width="7.375" style="18" customWidth="1"/>
    <col min="7685" max="7688" width="7.625" style="18" customWidth="1"/>
    <col min="7689" max="7691" width="16" style="18" customWidth="1"/>
    <col min="7692" max="7692" width="11.5" style="18" customWidth="1"/>
    <col min="7693" max="7694" width="0" style="18" hidden="1" customWidth="1"/>
    <col min="7695" max="7695" width="6.875" style="18" customWidth="1"/>
    <col min="7696" max="7696" width="3.875" style="18" customWidth="1"/>
    <col min="7697" max="7697" width="3.125" style="18" customWidth="1"/>
    <col min="7698" max="7698" width="22.625" style="18" customWidth="1"/>
    <col min="7699" max="7936" width="7.625" style="18"/>
    <col min="7937" max="7937" width="5.625" style="18" customWidth="1"/>
    <col min="7938" max="7938" width="22.125" style="18" customWidth="1"/>
    <col min="7939" max="7939" width="6.625" style="18" customWidth="1"/>
    <col min="7940" max="7940" width="7.375" style="18" customWidth="1"/>
    <col min="7941" max="7944" width="7.625" style="18" customWidth="1"/>
    <col min="7945" max="7947" width="16" style="18" customWidth="1"/>
    <col min="7948" max="7948" width="11.5" style="18" customWidth="1"/>
    <col min="7949" max="7950" width="0" style="18" hidden="1" customWidth="1"/>
    <col min="7951" max="7951" width="6.875" style="18" customWidth="1"/>
    <col min="7952" max="7952" width="3.875" style="18" customWidth="1"/>
    <col min="7953" max="7953" width="3.125" style="18" customWidth="1"/>
    <col min="7954" max="7954" width="22.625" style="18" customWidth="1"/>
    <col min="7955" max="8192" width="7.625" style="18"/>
    <col min="8193" max="8193" width="5.625" style="18" customWidth="1"/>
    <col min="8194" max="8194" width="22.125" style="18" customWidth="1"/>
    <col min="8195" max="8195" width="6.625" style="18" customWidth="1"/>
    <col min="8196" max="8196" width="7.375" style="18" customWidth="1"/>
    <col min="8197" max="8200" width="7.625" style="18" customWidth="1"/>
    <col min="8201" max="8203" width="16" style="18" customWidth="1"/>
    <col min="8204" max="8204" width="11.5" style="18" customWidth="1"/>
    <col min="8205" max="8206" width="0" style="18" hidden="1" customWidth="1"/>
    <col min="8207" max="8207" width="6.875" style="18" customWidth="1"/>
    <col min="8208" max="8208" width="3.875" style="18" customWidth="1"/>
    <col min="8209" max="8209" width="3.125" style="18" customWidth="1"/>
    <col min="8210" max="8210" width="22.625" style="18" customWidth="1"/>
    <col min="8211" max="8448" width="7.625" style="18"/>
    <col min="8449" max="8449" width="5.625" style="18" customWidth="1"/>
    <col min="8450" max="8450" width="22.125" style="18" customWidth="1"/>
    <col min="8451" max="8451" width="6.625" style="18" customWidth="1"/>
    <col min="8452" max="8452" width="7.375" style="18" customWidth="1"/>
    <col min="8453" max="8456" width="7.625" style="18" customWidth="1"/>
    <col min="8457" max="8459" width="16" style="18" customWidth="1"/>
    <col min="8460" max="8460" width="11.5" style="18" customWidth="1"/>
    <col min="8461" max="8462" width="0" style="18" hidden="1" customWidth="1"/>
    <col min="8463" max="8463" width="6.875" style="18" customWidth="1"/>
    <col min="8464" max="8464" width="3.875" style="18" customWidth="1"/>
    <col min="8465" max="8465" width="3.125" style="18" customWidth="1"/>
    <col min="8466" max="8466" width="22.625" style="18" customWidth="1"/>
    <col min="8467" max="8704" width="7.625" style="18"/>
    <col min="8705" max="8705" width="5.625" style="18" customWidth="1"/>
    <col min="8706" max="8706" width="22.125" style="18" customWidth="1"/>
    <col min="8707" max="8707" width="6.625" style="18" customWidth="1"/>
    <col min="8708" max="8708" width="7.375" style="18" customWidth="1"/>
    <col min="8709" max="8712" width="7.625" style="18" customWidth="1"/>
    <col min="8713" max="8715" width="16" style="18" customWidth="1"/>
    <col min="8716" max="8716" width="11.5" style="18" customWidth="1"/>
    <col min="8717" max="8718" width="0" style="18" hidden="1" customWidth="1"/>
    <col min="8719" max="8719" width="6.875" style="18" customWidth="1"/>
    <col min="8720" max="8720" width="3.875" style="18" customWidth="1"/>
    <col min="8721" max="8721" width="3.125" style="18" customWidth="1"/>
    <col min="8722" max="8722" width="22.625" style="18" customWidth="1"/>
    <col min="8723" max="8960" width="7.625" style="18"/>
    <col min="8961" max="8961" width="5.625" style="18" customWidth="1"/>
    <col min="8962" max="8962" width="22.125" style="18" customWidth="1"/>
    <col min="8963" max="8963" width="6.625" style="18" customWidth="1"/>
    <col min="8964" max="8964" width="7.375" style="18" customWidth="1"/>
    <col min="8965" max="8968" width="7.625" style="18" customWidth="1"/>
    <col min="8969" max="8971" width="16" style="18" customWidth="1"/>
    <col min="8972" max="8972" width="11.5" style="18" customWidth="1"/>
    <col min="8973" max="8974" width="0" style="18" hidden="1" customWidth="1"/>
    <col min="8975" max="8975" width="6.875" style="18" customWidth="1"/>
    <col min="8976" max="8976" width="3.875" style="18" customWidth="1"/>
    <col min="8977" max="8977" width="3.125" style="18" customWidth="1"/>
    <col min="8978" max="8978" width="22.625" style="18" customWidth="1"/>
    <col min="8979" max="9216" width="7.625" style="18"/>
    <col min="9217" max="9217" width="5.625" style="18" customWidth="1"/>
    <col min="9218" max="9218" width="22.125" style="18" customWidth="1"/>
    <col min="9219" max="9219" width="6.625" style="18" customWidth="1"/>
    <col min="9220" max="9220" width="7.375" style="18" customWidth="1"/>
    <col min="9221" max="9224" width="7.625" style="18" customWidth="1"/>
    <col min="9225" max="9227" width="16" style="18" customWidth="1"/>
    <col min="9228" max="9228" width="11.5" style="18" customWidth="1"/>
    <col min="9229" max="9230" width="0" style="18" hidden="1" customWidth="1"/>
    <col min="9231" max="9231" width="6.875" style="18" customWidth="1"/>
    <col min="9232" max="9232" width="3.875" style="18" customWidth="1"/>
    <col min="9233" max="9233" width="3.125" style="18" customWidth="1"/>
    <col min="9234" max="9234" width="22.625" style="18" customWidth="1"/>
    <col min="9235" max="9472" width="7.625" style="18"/>
    <col min="9473" max="9473" width="5.625" style="18" customWidth="1"/>
    <col min="9474" max="9474" width="22.125" style="18" customWidth="1"/>
    <col min="9475" max="9475" width="6.625" style="18" customWidth="1"/>
    <col min="9476" max="9476" width="7.375" style="18" customWidth="1"/>
    <col min="9477" max="9480" width="7.625" style="18" customWidth="1"/>
    <col min="9481" max="9483" width="16" style="18" customWidth="1"/>
    <col min="9484" max="9484" width="11.5" style="18" customWidth="1"/>
    <col min="9485" max="9486" width="0" style="18" hidden="1" customWidth="1"/>
    <col min="9487" max="9487" width="6.875" style="18" customWidth="1"/>
    <col min="9488" max="9488" width="3.875" style="18" customWidth="1"/>
    <col min="9489" max="9489" width="3.125" style="18" customWidth="1"/>
    <col min="9490" max="9490" width="22.625" style="18" customWidth="1"/>
    <col min="9491" max="9728" width="7.625" style="18"/>
    <col min="9729" max="9729" width="5.625" style="18" customWidth="1"/>
    <col min="9730" max="9730" width="22.125" style="18" customWidth="1"/>
    <col min="9731" max="9731" width="6.625" style="18" customWidth="1"/>
    <col min="9732" max="9732" width="7.375" style="18" customWidth="1"/>
    <col min="9733" max="9736" width="7.625" style="18" customWidth="1"/>
    <col min="9737" max="9739" width="16" style="18" customWidth="1"/>
    <col min="9740" max="9740" width="11.5" style="18" customWidth="1"/>
    <col min="9741" max="9742" width="0" style="18" hidden="1" customWidth="1"/>
    <col min="9743" max="9743" width="6.875" style="18" customWidth="1"/>
    <col min="9744" max="9744" width="3.875" style="18" customWidth="1"/>
    <col min="9745" max="9745" width="3.125" style="18" customWidth="1"/>
    <col min="9746" max="9746" width="22.625" style="18" customWidth="1"/>
    <col min="9747" max="9984" width="7.625" style="18"/>
    <col min="9985" max="9985" width="5.625" style="18" customWidth="1"/>
    <col min="9986" max="9986" width="22.125" style="18" customWidth="1"/>
    <col min="9987" max="9987" width="6.625" style="18" customWidth="1"/>
    <col min="9988" max="9988" width="7.375" style="18" customWidth="1"/>
    <col min="9989" max="9992" width="7.625" style="18" customWidth="1"/>
    <col min="9993" max="9995" width="16" style="18" customWidth="1"/>
    <col min="9996" max="9996" width="11.5" style="18" customWidth="1"/>
    <col min="9997" max="9998" width="0" style="18" hidden="1" customWidth="1"/>
    <col min="9999" max="9999" width="6.875" style="18" customWidth="1"/>
    <col min="10000" max="10000" width="3.875" style="18" customWidth="1"/>
    <col min="10001" max="10001" width="3.125" style="18" customWidth="1"/>
    <col min="10002" max="10002" width="22.625" style="18" customWidth="1"/>
    <col min="10003" max="10240" width="7.625" style="18"/>
    <col min="10241" max="10241" width="5.625" style="18" customWidth="1"/>
    <col min="10242" max="10242" width="22.125" style="18" customWidth="1"/>
    <col min="10243" max="10243" width="6.625" style="18" customWidth="1"/>
    <col min="10244" max="10244" width="7.375" style="18" customWidth="1"/>
    <col min="10245" max="10248" width="7.625" style="18" customWidth="1"/>
    <col min="10249" max="10251" width="16" style="18" customWidth="1"/>
    <col min="10252" max="10252" width="11.5" style="18" customWidth="1"/>
    <col min="10253" max="10254" width="0" style="18" hidden="1" customWidth="1"/>
    <col min="10255" max="10255" width="6.875" style="18" customWidth="1"/>
    <col min="10256" max="10256" width="3.875" style="18" customWidth="1"/>
    <col min="10257" max="10257" width="3.125" style="18" customWidth="1"/>
    <col min="10258" max="10258" width="22.625" style="18" customWidth="1"/>
    <col min="10259" max="10496" width="7.625" style="18"/>
    <col min="10497" max="10497" width="5.625" style="18" customWidth="1"/>
    <col min="10498" max="10498" width="22.125" style="18" customWidth="1"/>
    <col min="10499" max="10499" width="6.625" style="18" customWidth="1"/>
    <col min="10500" max="10500" width="7.375" style="18" customWidth="1"/>
    <col min="10501" max="10504" width="7.625" style="18" customWidth="1"/>
    <col min="10505" max="10507" width="16" style="18" customWidth="1"/>
    <col min="10508" max="10508" width="11.5" style="18" customWidth="1"/>
    <col min="10509" max="10510" width="0" style="18" hidden="1" customWidth="1"/>
    <col min="10511" max="10511" width="6.875" style="18" customWidth="1"/>
    <col min="10512" max="10512" width="3.875" style="18" customWidth="1"/>
    <col min="10513" max="10513" width="3.125" style="18" customWidth="1"/>
    <col min="10514" max="10514" width="22.625" style="18" customWidth="1"/>
    <col min="10515" max="10752" width="7.625" style="18"/>
    <col min="10753" max="10753" width="5.625" style="18" customWidth="1"/>
    <col min="10754" max="10754" width="22.125" style="18" customWidth="1"/>
    <col min="10755" max="10755" width="6.625" style="18" customWidth="1"/>
    <col min="10756" max="10756" width="7.375" style="18" customWidth="1"/>
    <col min="10757" max="10760" width="7.625" style="18" customWidth="1"/>
    <col min="10761" max="10763" width="16" style="18" customWidth="1"/>
    <col min="10764" max="10764" width="11.5" style="18" customWidth="1"/>
    <col min="10765" max="10766" width="0" style="18" hidden="1" customWidth="1"/>
    <col min="10767" max="10767" width="6.875" style="18" customWidth="1"/>
    <col min="10768" max="10768" width="3.875" style="18" customWidth="1"/>
    <col min="10769" max="10769" width="3.125" style="18" customWidth="1"/>
    <col min="10770" max="10770" width="22.625" style="18" customWidth="1"/>
    <col min="10771" max="11008" width="7.625" style="18"/>
    <col min="11009" max="11009" width="5.625" style="18" customWidth="1"/>
    <col min="11010" max="11010" width="22.125" style="18" customWidth="1"/>
    <col min="11011" max="11011" width="6.625" style="18" customWidth="1"/>
    <col min="11012" max="11012" width="7.375" style="18" customWidth="1"/>
    <col min="11013" max="11016" width="7.625" style="18" customWidth="1"/>
    <col min="11017" max="11019" width="16" style="18" customWidth="1"/>
    <col min="11020" max="11020" width="11.5" style="18" customWidth="1"/>
    <col min="11021" max="11022" width="0" style="18" hidden="1" customWidth="1"/>
    <col min="11023" max="11023" width="6.875" style="18" customWidth="1"/>
    <col min="11024" max="11024" width="3.875" style="18" customWidth="1"/>
    <col min="11025" max="11025" width="3.125" style="18" customWidth="1"/>
    <col min="11026" max="11026" width="22.625" style="18" customWidth="1"/>
    <col min="11027" max="11264" width="7.625" style="18"/>
    <col min="11265" max="11265" width="5.625" style="18" customWidth="1"/>
    <col min="11266" max="11266" width="22.125" style="18" customWidth="1"/>
    <col min="11267" max="11267" width="6.625" style="18" customWidth="1"/>
    <col min="11268" max="11268" width="7.375" style="18" customWidth="1"/>
    <col min="11269" max="11272" width="7.625" style="18" customWidth="1"/>
    <col min="11273" max="11275" width="16" style="18" customWidth="1"/>
    <col min="11276" max="11276" width="11.5" style="18" customWidth="1"/>
    <col min="11277" max="11278" width="0" style="18" hidden="1" customWidth="1"/>
    <col min="11279" max="11279" width="6.875" style="18" customWidth="1"/>
    <col min="11280" max="11280" width="3.875" style="18" customWidth="1"/>
    <col min="11281" max="11281" width="3.125" style="18" customWidth="1"/>
    <col min="11282" max="11282" width="22.625" style="18" customWidth="1"/>
    <col min="11283" max="11520" width="7.625" style="18"/>
    <col min="11521" max="11521" width="5.625" style="18" customWidth="1"/>
    <col min="11522" max="11522" width="22.125" style="18" customWidth="1"/>
    <col min="11523" max="11523" width="6.625" style="18" customWidth="1"/>
    <col min="11524" max="11524" width="7.375" style="18" customWidth="1"/>
    <col min="11525" max="11528" width="7.625" style="18" customWidth="1"/>
    <col min="11529" max="11531" width="16" style="18" customWidth="1"/>
    <col min="11532" max="11532" width="11.5" style="18" customWidth="1"/>
    <col min="11533" max="11534" width="0" style="18" hidden="1" customWidth="1"/>
    <col min="11535" max="11535" width="6.875" style="18" customWidth="1"/>
    <col min="11536" max="11536" width="3.875" style="18" customWidth="1"/>
    <col min="11537" max="11537" width="3.125" style="18" customWidth="1"/>
    <col min="11538" max="11538" width="22.625" style="18" customWidth="1"/>
    <col min="11539" max="11776" width="7.625" style="18"/>
    <col min="11777" max="11777" width="5.625" style="18" customWidth="1"/>
    <col min="11778" max="11778" width="22.125" style="18" customWidth="1"/>
    <col min="11779" max="11779" width="6.625" style="18" customWidth="1"/>
    <col min="11780" max="11780" width="7.375" style="18" customWidth="1"/>
    <col min="11781" max="11784" width="7.625" style="18" customWidth="1"/>
    <col min="11785" max="11787" width="16" style="18" customWidth="1"/>
    <col min="11788" max="11788" width="11.5" style="18" customWidth="1"/>
    <col min="11789" max="11790" width="0" style="18" hidden="1" customWidth="1"/>
    <col min="11791" max="11791" width="6.875" style="18" customWidth="1"/>
    <col min="11792" max="11792" width="3.875" style="18" customWidth="1"/>
    <col min="11793" max="11793" width="3.125" style="18" customWidth="1"/>
    <col min="11794" max="11794" width="22.625" style="18" customWidth="1"/>
    <col min="11795" max="12032" width="7.625" style="18"/>
    <col min="12033" max="12033" width="5.625" style="18" customWidth="1"/>
    <col min="12034" max="12034" width="22.125" style="18" customWidth="1"/>
    <col min="12035" max="12035" width="6.625" style="18" customWidth="1"/>
    <col min="12036" max="12036" width="7.375" style="18" customWidth="1"/>
    <col min="12037" max="12040" width="7.625" style="18" customWidth="1"/>
    <col min="12041" max="12043" width="16" style="18" customWidth="1"/>
    <col min="12044" max="12044" width="11.5" style="18" customWidth="1"/>
    <col min="12045" max="12046" width="0" style="18" hidden="1" customWidth="1"/>
    <col min="12047" max="12047" width="6.875" style="18" customWidth="1"/>
    <col min="12048" max="12048" width="3.875" style="18" customWidth="1"/>
    <col min="12049" max="12049" width="3.125" style="18" customWidth="1"/>
    <col min="12050" max="12050" width="22.625" style="18" customWidth="1"/>
    <col min="12051" max="12288" width="7.625" style="18"/>
    <col min="12289" max="12289" width="5.625" style="18" customWidth="1"/>
    <col min="12290" max="12290" width="22.125" style="18" customWidth="1"/>
    <col min="12291" max="12291" width="6.625" style="18" customWidth="1"/>
    <col min="12292" max="12292" width="7.375" style="18" customWidth="1"/>
    <col min="12293" max="12296" width="7.625" style="18" customWidth="1"/>
    <col min="12297" max="12299" width="16" style="18" customWidth="1"/>
    <col min="12300" max="12300" width="11.5" style="18" customWidth="1"/>
    <col min="12301" max="12302" width="0" style="18" hidden="1" customWidth="1"/>
    <col min="12303" max="12303" width="6.875" style="18" customWidth="1"/>
    <col min="12304" max="12304" width="3.875" style="18" customWidth="1"/>
    <col min="12305" max="12305" width="3.125" style="18" customWidth="1"/>
    <col min="12306" max="12306" width="22.625" style="18" customWidth="1"/>
    <col min="12307" max="12544" width="7.625" style="18"/>
    <col min="12545" max="12545" width="5.625" style="18" customWidth="1"/>
    <col min="12546" max="12546" width="22.125" style="18" customWidth="1"/>
    <col min="12547" max="12547" width="6.625" style="18" customWidth="1"/>
    <col min="12548" max="12548" width="7.375" style="18" customWidth="1"/>
    <col min="12549" max="12552" width="7.625" style="18" customWidth="1"/>
    <col min="12553" max="12555" width="16" style="18" customWidth="1"/>
    <col min="12556" max="12556" width="11.5" style="18" customWidth="1"/>
    <col min="12557" max="12558" width="0" style="18" hidden="1" customWidth="1"/>
    <col min="12559" max="12559" width="6.875" style="18" customWidth="1"/>
    <col min="12560" max="12560" width="3.875" style="18" customWidth="1"/>
    <col min="12561" max="12561" width="3.125" style="18" customWidth="1"/>
    <col min="12562" max="12562" width="22.625" style="18" customWidth="1"/>
    <col min="12563" max="12800" width="7.625" style="18"/>
    <col min="12801" max="12801" width="5.625" style="18" customWidth="1"/>
    <col min="12802" max="12802" width="22.125" style="18" customWidth="1"/>
    <col min="12803" max="12803" width="6.625" style="18" customWidth="1"/>
    <col min="12804" max="12804" width="7.375" style="18" customWidth="1"/>
    <col min="12805" max="12808" width="7.625" style="18" customWidth="1"/>
    <col min="12809" max="12811" width="16" style="18" customWidth="1"/>
    <col min="12812" max="12812" width="11.5" style="18" customWidth="1"/>
    <col min="12813" max="12814" width="0" style="18" hidden="1" customWidth="1"/>
    <col min="12815" max="12815" width="6.875" style="18" customWidth="1"/>
    <col min="12816" max="12816" width="3.875" style="18" customWidth="1"/>
    <col min="12817" max="12817" width="3.125" style="18" customWidth="1"/>
    <col min="12818" max="12818" width="22.625" style="18" customWidth="1"/>
    <col min="12819" max="13056" width="7.625" style="18"/>
    <col min="13057" max="13057" width="5.625" style="18" customWidth="1"/>
    <col min="13058" max="13058" width="22.125" style="18" customWidth="1"/>
    <col min="13059" max="13059" width="6.625" style="18" customWidth="1"/>
    <col min="13060" max="13060" width="7.375" style="18" customWidth="1"/>
    <col min="13061" max="13064" width="7.625" style="18" customWidth="1"/>
    <col min="13065" max="13067" width="16" style="18" customWidth="1"/>
    <col min="13068" max="13068" width="11.5" style="18" customWidth="1"/>
    <col min="13069" max="13070" width="0" style="18" hidden="1" customWidth="1"/>
    <col min="13071" max="13071" width="6.875" style="18" customWidth="1"/>
    <col min="13072" max="13072" width="3.875" style="18" customWidth="1"/>
    <col min="13073" max="13073" width="3.125" style="18" customWidth="1"/>
    <col min="13074" max="13074" width="22.625" style="18" customWidth="1"/>
    <col min="13075" max="13312" width="7.625" style="18"/>
    <col min="13313" max="13313" width="5.625" style="18" customWidth="1"/>
    <col min="13314" max="13314" width="22.125" style="18" customWidth="1"/>
    <col min="13315" max="13315" width="6.625" style="18" customWidth="1"/>
    <col min="13316" max="13316" width="7.375" style="18" customWidth="1"/>
    <col min="13317" max="13320" width="7.625" style="18" customWidth="1"/>
    <col min="13321" max="13323" width="16" style="18" customWidth="1"/>
    <col min="13324" max="13324" width="11.5" style="18" customWidth="1"/>
    <col min="13325" max="13326" width="0" style="18" hidden="1" customWidth="1"/>
    <col min="13327" max="13327" width="6.875" style="18" customWidth="1"/>
    <col min="13328" max="13328" width="3.875" style="18" customWidth="1"/>
    <col min="13329" max="13329" width="3.125" style="18" customWidth="1"/>
    <col min="13330" max="13330" width="22.625" style="18" customWidth="1"/>
    <col min="13331" max="13568" width="7.625" style="18"/>
    <col min="13569" max="13569" width="5.625" style="18" customWidth="1"/>
    <col min="13570" max="13570" width="22.125" style="18" customWidth="1"/>
    <col min="13571" max="13571" width="6.625" style="18" customWidth="1"/>
    <col min="13572" max="13572" width="7.375" style="18" customWidth="1"/>
    <col min="13573" max="13576" width="7.625" style="18" customWidth="1"/>
    <col min="13577" max="13579" width="16" style="18" customWidth="1"/>
    <col min="13580" max="13580" width="11.5" style="18" customWidth="1"/>
    <col min="13581" max="13582" width="0" style="18" hidden="1" customWidth="1"/>
    <col min="13583" max="13583" width="6.875" style="18" customWidth="1"/>
    <col min="13584" max="13584" width="3.875" style="18" customWidth="1"/>
    <col min="13585" max="13585" width="3.125" style="18" customWidth="1"/>
    <col min="13586" max="13586" width="22.625" style="18" customWidth="1"/>
    <col min="13587" max="13824" width="7.625" style="18"/>
    <col min="13825" max="13825" width="5.625" style="18" customWidth="1"/>
    <col min="13826" max="13826" width="22.125" style="18" customWidth="1"/>
    <col min="13827" max="13827" width="6.625" style="18" customWidth="1"/>
    <col min="13828" max="13828" width="7.375" style="18" customWidth="1"/>
    <col min="13829" max="13832" width="7.625" style="18" customWidth="1"/>
    <col min="13833" max="13835" width="16" style="18" customWidth="1"/>
    <col min="13836" max="13836" width="11.5" style="18" customWidth="1"/>
    <col min="13837" max="13838" width="0" style="18" hidden="1" customWidth="1"/>
    <col min="13839" max="13839" width="6.875" style="18" customWidth="1"/>
    <col min="13840" max="13840" width="3.875" style="18" customWidth="1"/>
    <col min="13841" max="13841" width="3.125" style="18" customWidth="1"/>
    <col min="13842" max="13842" width="22.625" style="18" customWidth="1"/>
    <col min="13843" max="14080" width="7.625" style="18"/>
    <col min="14081" max="14081" width="5.625" style="18" customWidth="1"/>
    <col min="14082" max="14082" width="22.125" style="18" customWidth="1"/>
    <col min="14083" max="14083" width="6.625" style="18" customWidth="1"/>
    <col min="14084" max="14084" width="7.375" style="18" customWidth="1"/>
    <col min="14085" max="14088" width="7.625" style="18" customWidth="1"/>
    <col min="14089" max="14091" width="16" style="18" customWidth="1"/>
    <col min="14092" max="14092" width="11.5" style="18" customWidth="1"/>
    <col min="14093" max="14094" width="0" style="18" hidden="1" customWidth="1"/>
    <col min="14095" max="14095" width="6.875" style="18" customWidth="1"/>
    <col min="14096" max="14096" width="3.875" style="18" customWidth="1"/>
    <col min="14097" max="14097" width="3.125" style="18" customWidth="1"/>
    <col min="14098" max="14098" width="22.625" style="18" customWidth="1"/>
    <col min="14099" max="14336" width="7.625" style="18"/>
    <col min="14337" max="14337" width="5.625" style="18" customWidth="1"/>
    <col min="14338" max="14338" width="22.125" style="18" customWidth="1"/>
    <col min="14339" max="14339" width="6.625" style="18" customWidth="1"/>
    <col min="14340" max="14340" width="7.375" style="18" customWidth="1"/>
    <col min="14341" max="14344" width="7.625" style="18" customWidth="1"/>
    <col min="14345" max="14347" width="16" style="18" customWidth="1"/>
    <col min="14348" max="14348" width="11.5" style="18" customWidth="1"/>
    <col min="14349" max="14350" width="0" style="18" hidden="1" customWidth="1"/>
    <col min="14351" max="14351" width="6.875" style="18" customWidth="1"/>
    <col min="14352" max="14352" width="3.875" style="18" customWidth="1"/>
    <col min="14353" max="14353" width="3.125" style="18" customWidth="1"/>
    <col min="14354" max="14354" width="22.625" style="18" customWidth="1"/>
    <col min="14355" max="14592" width="7.625" style="18"/>
    <col min="14593" max="14593" width="5.625" style="18" customWidth="1"/>
    <col min="14594" max="14594" width="22.125" style="18" customWidth="1"/>
    <col min="14595" max="14595" width="6.625" style="18" customWidth="1"/>
    <col min="14596" max="14596" width="7.375" style="18" customWidth="1"/>
    <col min="14597" max="14600" width="7.625" style="18" customWidth="1"/>
    <col min="14601" max="14603" width="16" style="18" customWidth="1"/>
    <col min="14604" max="14604" width="11.5" style="18" customWidth="1"/>
    <col min="14605" max="14606" width="0" style="18" hidden="1" customWidth="1"/>
    <col min="14607" max="14607" width="6.875" style="18" customWidth="1"/>
    <col min="14608" max="14608" width="3.875" style="18" customWidth="1"/>
    <col min="14609" max="14609" width="3.125" style="18" customWidth="1"/>
    <col min="14610" max="14610" width="22.625" style="18" customWidth="1"/>
    <col min="14611" max="14848" width="7.625" style="18"/>
    <col min="14849" max="14849" width="5.625" style="18" customWidth="1"/>
    <col min="14850" max="14850" width="22.125" style="18" customWidth="1"/>
    <col min="14851" max="14851" width="6.625" style="18" customWidth="1"/>
    <col min="14852" max="14852" width="7.375" style="18" customWidth="1"/>
    <col min="14853" max="14856" width="7.625" style="18" customWidth="1"/>
    <col min="14857" max="14859" width="16" style="18" customWidth="1"/>
    <col min="14860" max="14860" width="11.5" style="18" customWidth="1"/>
    <col min="14861" max="14862" width="0" style="18" hidden="1" customWidth="1"/>
    <col min="14863" max="14863" width="6.875" style="18" customWidth="1"/>
    <col min="14864" max="14864" width="3.875" style="18" customWidth="1"/>
    <col min="14865" max="14865" width="3.125" style="18" customWidth="1"/>
    <col min="14866" max="14866" width="22.625" style="18" customWidth="1"/>
    <col min="14867" max="15104" width="7.625" style="18"/>
    <col min="15105" max="15105" width="5.625" style="18" customWidth="1"/>
    <col min="15106" max="15106" width="22.125" style="18" customWidth="1"/>
    <col min="15107" max="15107" width="6.625" style="18" customWidth="1"/>
    <col min="15108" max="15108" width="7.375" style="18" customWidth="1"/>
    <col min="15109" max="15112" width="7.625" style="18" customWidth="1"/>
    <col min="15113" max="15115" width="16" style="18" customWidth="1"/>
    <col min="15116" max="15116" width="11.5" style="18" customWidth="1"/>
    <col min="15117" max="15118" width="0" style="18" hidden="1" customWidth="1"/>
    <col min="15119" max="15119" width="6.875" style="18" customWidth="1"/>
    <col min="15120" max="15120" width="3.875" style="18" customWidth="1"/>
    <col min="15121" max="15121" width="3.125" style="18" customWidth="1"/>
    <col min="15122" max="15122" width="22.625" style="18" customWidth="1"/>
    <col min="15123" max="15360" width="7.625" style="18"/>
    <col min="15361" max="15361" width="5.625" style="18" customWidth="1"/>
    <col min="15362" max="15362" width="22.125" style="18" customWidth="1"/>
    <col min="15363" max="15363" width="6.625" style="18" customWidth="1"/>
    <col min="15364" max="15364" width="7.375" style="18" customWidth="1"/>
    <col min="15365" max="15368" width="7.625" style="18" customWidth="1"/>
    <col min="15369" max="15371" width="16" style="18" customWidth="1"/>
    <col min="15372" max="15372" width="11.5" style="18" customWidth="1"/>
    <col min="15373" max="15374" width="0" style="18" hidden="1" customWidth="1"/>
    <col min="15375" max="15375" width="6.875" style="18" customWidth="1"/>
    <col min="15376" max="15376" width="3.875" style="18" customWidth="1"/>
    <col min="15377" max="15377" width="3.125" style="18" customWidth="1"/>
    <col min="15378" max="15378" width="22.625" style="18" customWidth="1"/>
    <col min="15379" max="15616" width="7.625" style="18"/>
    <col min="15617" max="15617" width="5.625" style="18" customWidth="1"/>
    <col min="15618" max="15618" width="22.125" style="18" customWidth="1"/>
    <col min="15619" max="15619" width="6.625" style="18" customWidth="1"/>
    <col min="15620" max="15620" width="7.375" style="18" customWidth="1"/>
    <col min="15621" max="15624" width="7.625" style="18" customWidth="1"/>
    <col min="15625" max="15627" width="16" style="18" customWidth="1"/>
    <col min="15628" max="15628" width="11.5" style="18" customWidth="1"/>
    <col min="15629" max="15630" width="0" style="18" hidden="1" customWidth="1"/>
    <col min="15631" max="15631" width="6.875" style="18" customWidth="1"/>
    <col min="15632" max="15632" width="3.875" style="18" customWidth="1"/>
    <col min="15633" max="15633" width="3.125" style="18" customWidth="1"/>
    <col min="15634" max="15634" width="22.625" style="18" customWidth="1"/>
    <col min="15635" max="15872" width="7.625" style="18"/>
    <col min="15873" max="15873" width="5.625" style="18" customWidth="1"/>
    <col min="15874" max="15874" width="22.125" style="18" customWidth="1"/>
    <col min="15875" max="15875" width="6.625" style="18" customWidth="1"/>
    <col min="15876" max="15876" width="7.375" style="18" customWidth="1"/>
    <col min="15877" max="15880" width="7.625" style="18" customWidth="1"/>
    <col min="15881" max="15883" width="16" style="18" customWidth="1"/>
    <col min="15884" max="15884" width="11.5" style="18" customWidth="1"/>
    <col min="15885" max="15886" width="0" style="18" hidden="1" customWidth="1"/>
    <col min="15887" max="15887" width="6.875" style="18" customWidth="1"/>
    <col min="15888" max="15888" width="3.875" style="18" customWidth="1"/>
    <col min="15889" max="15889" width="3.125" style="18" customWidth="1"/>
    <col min="15890" max="15890" width="22.625" style="18" customWidth="1"/>
    <col min="15891" max="16128" width="7.625" style="18"/>
    <col min="16129" max="16129" width="5.625" style="18" customWidth="1"/>
    <col min="16130" max="16130" width="22.125" style="18" customWidth="1"/>
    <col min="16131" max="16131" width="6.625" style="18" customWidth="1"/>
    <col min="16132" max="16132" width="7.375" style="18" customWidth="1"/>
    <col min="16133" max="16136" width="7.625" style="18" customWidth="1"/>
    <col min="16137" max="16139" width="16" style="18" customWidth="1"/>
    <col min="16140" max="16140" width="11.5" style="18" customWidth="1"/>
    <col min="16141" max="16142" width="0" style="18" hidden="1" customWidth="1"/>
    <col min="16143" max="16143" width="6.875" style="18" customWidth="1"/>
    <col min="16144" max="16144" width="3.875" style="18" customWidth="1"/>
    <col min="16145" max="16145" width="3.125" style="18" customWidth="1"/>
    <col min="16146" max="16146" width="22.625" style="18" customWidth="1"/>
    <col min="16147" max="16384" width="7.625" style="18"/>
  </cols>
  <sheetData>
    <row r="1" spans="1:26" s="2" customFormat="1" ht="15.75" customHeight="1" x14ac:dyDescent="0.25">
      <c r="A1" s="298" t="s">
        <v>190</v>
      </c>
      <c r="B1" s="298"/>
      <c r="C1" s="82"/>
      <c r="N1" s="3"/>
      <c r="O1" s="90"/>
      <c r="P1" s="90"/>
      <c r="Q1" s="90"/>
      <c r="R1" s="101"/>
      <c r="S1" s="104"/>
      <c r="W1" s="4"/>
    </row>
    <row r="2" spans="1:26" s="6" customFormat="1" ht="20.25" x14ac:dyDescent="0.3">
      <c r="A2" s="300" t="s">
        <v>10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90"/>
      <c r="P2" s="90"/>
      <c r="Q2" s="90"/>
      <c r="R2" s="101"/>
      <c r="S2" s="105"/>
      <c r="T2" s="5"/>
      <c r="U2" s="5"/>
      <c r="V2" s="5"/>
      <c r="W2" s="5"/>
      <c r="X2" s="5"/>
    </row>
    <row r="3" spans="1:26" s="6" customFormat="1" ht="20.25" x14ac:dyDescent="0.3">
      <c r="A3" s="300" t="s">
        <v>61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90"/>
      <c r="P3" s="90"/>
      <c r="Q3" s="90"/>
      <c r="R3" s="101"/>
      <c r="S3" s="105"/>
      <c r="T3" s="5"/>
      <c r="U3" s="5"/>
      <c r="V3" s="5"/>
      <c r="W3" s="5"/>
      <c r="X3" s="5"/>
      <c r="Y3" s="5"/>
      <c r="Z3" s="5"/>
    </row>
    <row r="4" spans="1:26" s="6" customFormat="1" ht="20.25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90"/>
      <c r="P4" s="90"/>
      <c r="Q4" s="90"/>
      <c r="R4" s="101"/>
      <c r="S4" s="106"/>
      <c r="T4" s="7"/>
      <c r="U4" s="7"/>
      <c r="V4" s="7"/>
      <c r="W4" s="7"/>
      <c r="X4" s="7"/>
    </row>
    <row r="5" spans="1:26" s="6" customFormat="1" ht="22.5" x14ac:dyDescent="0.3">
      <c r="A5" s="301" t="s">
        <v>25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90"/>
      <c r="P5" s="90"/>
      <c r="Q5" s="90"/>
      <c r="R5" s="101"/>
      <c r="S5" s="105"/>
      <c r="T5" s="8"/>
      <c r="U5" s="8"/>
      <c r="V5" s="8"/>
      <c r="W5" s="8"/>
      <c r="X5" s="8"/>
    </row>
    <row r="6" spans="1:26" s="6" customFormat="1" ht="22.5" x14ac:dyDescent="0.3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90"/>
      <c r="P6" s="90"/>
      <c r="Q6" s="90"/>
      <c r="R6" s="101"/>
      <c r="S6" s="105"/>
      <c r="T6" s="8"/>
      <c r="U6" s="8"/>
      <c r="V6" s="8"/>
      <c r="W6" s="8"/>
      <c r="X6" s="8"/>
      <c r="Y6" s="8"/>
      <c r="Z6" s="8"/>
    </row>
    <row r="7" spans="1:26" s="10" customFormat="1" ht="23.25" x14ac:dyDescent="0.35">
      <c r="A7" s="302" t="s">
        <v>11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90"/>
      <c r="P7" s="90"/>
      <c r="Q7" s="90"/>
      <c r="R7" s="101"/>
      <c r="S7" s="105"/>
      <c r="T7" s="9"/>
      <c r="U7" s="9"/>
      <c r="V7" s="9"/>
      <c r="W7" s="9"/>
      <c r="X7" s="9"/>
    </row>
    <row r="8" spans="1:26" s="10" customFormat="1" ht="18.75" customHeight="1" x14ac:dyDescent="0.3">
      <c r="A8" s="303" t="s">
        <v>32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90"/>
      <c r="P8" s="90"/>
      <c r="Q8" s="90"/>
      <c r="R8" s="101"/>
      <c r="S8" s="104"/>
    </row>
    <row r="9" spans="1:26" s="14" customFormat="1" ht="12.6" customHeight="1" x14ac:dyDescent="0.25">
      <c r="A9" s="10"/>
      <c r="B9" s="11"/>
      <c r="C9" s="11"/>
      <c r="D9" s="11"/>
      <c r="E9" s="305"/>
      <c r="F9" s="305"/>
      <c r="G9" s="305"/>
      <c r="H9" s="305"/>
      <c r="I9" s="305"/>
      <c r="J9" s="10"/>
      <c r="K9" s="10"/>
      <c r="L9" s="10"/>
      <c r="M9" s="10"/>
      <c r="N9" s="80"/>
      <c r="O9" s="90"/>
      <c r="P9" s="90"/>
      <c r="Q9" s="90"/>
      <c r="R9" s="101"/>
      <c r="S9" s="107"/>
    </row>
    <row r="10" spans="1:26" ht="12.75" customHeight="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3"/>
      <c r="O10" s="90"/>
      <c r="P10" s="90"/>
      <c r="Q10" s="90"/>
      <c r="R10" s="101"/>
    </row>
    <row r="11" spans="1:26" ht="21.75" customHeight="1" x14ac:dyDescent="0.25">
      <c r="A11" s="84" t="s">
        <v>12</v>
      </c>
      <c r="B11" s="84" t="s">
        <v>13</v>
      </c>
      <c r="C11" s="84" t="s">
        <v>14</v>
      </c>
      <c r="D11" s="84" t="s">
        <v>15</v>
      </c>
      <c r="E11" s="15" t="s">
        <v>16</v>
      </c>
      <c r="F11" s="16" t="s">
        <v>0</v>
      </c>
      <c r="G11" s="16" t="s">
        <v>17</v>
      </c>
      <c r="H11" s="84" t="s">
        <v>18</v>
      </c>
      <c r="I11" s="17" t="s">
        <v>19</v>
      </c>
      <c r="J11" s="15" t="s">
        <v>20</v>
      </c>
      <c r="K11" s="84" t="s">
        <v>1</v>
      </c>
      <c r="L11" s="81" t="s">
        <v>15</v>
      </c>
      <c r="M11" s="81" t="s">
        <v>38</v>
      </c>
      <c r="N11" s="29" t="s">
        <v>21</v>
      </c>
      <c r="O11" s="90"/>
      <c r="P11" s="101"/>
      <c r="Q11" s="101"/>
      <c r="R11" s="101"/>
      <c r="S11" s="108"/>
      <c r="T11" s="102"/>
      <c r="U11" s="102"/>
    </row>
    <row r="12" spans="1:26" ht="18" customHeight="1" x14ac:dyDescent="0.25">
      <c r="A12" s="304" t="s">
        <v>44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O12" s="90"/>
      <c r="P12" s="101"/>
      <c r="Q12" s="101"/>
      <c r="R12" s="110" t="s">
        <v>121</v>
      </c>
      <c r="S12" s="108"/>
      <c r="T12" s="102"/>
      <c r="U12" s="102"/>
    </row>
    <row r="13" spans="1:26" ht="15" customHeight="1" x14ac:dyDescent="0.25">
      <c r="A13" s="72">
        <v>1</v>
      </c>
      <c r="B13" s="91" t="s">
        <v>158</v>
      </c>
      <c r="C13" s="19"/>
      <c r="D13" s="19"/>
      <c r="E13" s="92">
        <v>66.400000000000006</v>
      </c>
      <c r="F13" s="92">
        <v>68</v>
      </c>
      <c r="G13" s="92">
        <v>28</v>
      </c>
      <c r="H13" s="92" t="s">
        <v>121</v>
      </c>
      <c r="I13" s="31" t="s">
        <v>56</v>
      </c>
      <c r="J13" s="92">
        <v>201</v>
      </c>
      <c r="K13" s="19">
        <f>J13*1.5</f>
        <v>301.5</v>
      </c>
      <c r="L13" s="19" t="s">
        <v>28</v>
      </c>
      <c r="M13" s="19">
        <v>35</v>
      </c>
      <c r="N13" s="19"/>
      <c r="O13" s="90"/>
      <c r="P13" s="101"/>
      <c r="Q13" s="101"/>
      <c r="R13" s="101">
        <f>M13+M15</f>
        <v>73</v>
      </c>
      <c r="S13" s="108">
        <v>2</v>
      </c>
      <c r="T13" s="102"/>
      <c r="U13" s="102"/>
    </row>
    <row r="14" spans="1:26" ht="15" customHeight="1" x14ac:dyDescent="0.25">
      <c r="A14" s="72">
        <v>2</v>
      </c>
      <c r="B14" s="95" t="s">
        <v>191</v>
      </c>
      <c r="C14" s="19"/>
      <c r="D14" s="19"/>
      <c r="E14" s="92">
        <v>67</v>
      </c>
      <c r="F14" s="92">
        <v>68</v>
      </c>
      <c r="G14" s="92">
        <v>24</v>
      </c>
      <c r="H14" s="92" t="s">
        <v>165</v>
      </c>
      <c r="I14" s="31" t="s">
        <v>56</v>
      </c>
      <c r="J14" s="92">
        <v>204</v>
      </c>
      <c r="K14" s="19">
        <f>J14*1</f>
        <v>204</v>
      </c>
      <c r="L14" s="19">
        <v>1</v>
      </c>
      <c r="M14" s="19">
        <v>28</v>
      </c>
      <c r="N14" s="19"/>
      <c r="O14" s="90"/>
      <c r="P14" s="101"/>
      <c r="Q14" s="101"/>
      <c r="R14" s="101">
        <f>M49+M56+M58+M64</f>
        <v>78</v>
      </c>
      <c r="S14" s="108">
        <v>4</v>
      </c>
      <c r="T14" s="102"/>
      <c r="U14" s="102"/>
    </row>
    <row r="15" spans="1:26" ht="15" customHeight="1" x14ac:dyDescent="0.25">
      <c r="A15" s="72">
        <v>1</v>
      </c>
      <c r="B15" s="91" t="s">
        <v>74</v>
      </c>
      <c r="C15" s="19"/>
      <c r="D15" s="19"/>
      <c r="E15" s="92">
        <v>72.7</v>
      </c>
      <c r="F15" s="92">
        <v>73</v>
      </c>
      <c r="G15" s="92">
        <v>28</v>
      </c>
      <c r="H15" s="92" t="s">
        <v>121</v>
      </c>
      <c r="I15" s="31" t="s">
        <v>56</v>
      </c>
      <c r="J15" s="92">
        <v>247</v>
      </c>
      <c r="K15" s="19">
        <f>J15*1.5</f>
        <v>370.5</v>
      </c>
      <c r="L15" s="19" t="s">
        <v>37</v>
      </c>
      <c r="M15" s="19">
        <v>38</v>
      </c>
      <c r="N15" s="19"/>
      <c r="O15" s="90"/>
      <c r="P15" s="101"/>
      <c r="Q15" s="101"/>
      <c r="R15" s="101"/>
      <c r="S15" s="108"/>
      <c r="T15" s="102"/>
      <c r="U15" s="102"/>
    </row>
    <row r="16" spans="1:26" ht="15" customHeight="1" x14ac:dyDescent="0.25">
      <c r="A16" s="72">
        <v>2</v>
      </c>
      <c r="B16" s="95" t="s">
        <v>103</v>
      </c>
      <c r="C16" s="19"/>
      <c r="D16" s="19"/>
      <c r="E16" s="92" t="s">
        <v>160</v>
      </c>
      <c r="F16" s="92">
        <v>73</v>
      </c>
      <c r="G16" s="92">
        <v>24</v>
      </c>
      <c r="H16" s="92" t="s">
        <v>97</v>
      </c>
      <c r="I16" s="31" t="s">
        <v>56</v>
      </c>
      <c r="J16" s="92">
        <v>259</v>
      </c>
      <c r="K16" s="19">
        <f>J16*1</f>
        <v>259</v>
      </c>
      <c r="L16" s="19" t="s">
        <v>28</v>
      </c>
      <c r="M16" s="19">
        <v>30</v>
      </c>
      <c r="N16" s="19"/>
      <c r="O16" s="90"/>
      <c r="P16" s="101"/>
      <c r="Q16" s="101"/>
      <c r="R16" s="110" t="s">
        <v>165</v>
      </c>
      <c r="S16" s="108"/>
      <c r="T16" s="102"/>
      <c r="U16" s="102"/>
    </row>
    <row r="17" spans="1:21" ht="15" customHeight="1" x14ac:dyDescent="0.25">
      <c r="A17" s="72">
        <v>3</v>
      </c>
      <c r="B17" s="95" t="s">
        <v>192</v>
      </c>
      <c r="C17" s="19"/>
      <c r="D17" s="19"/>
      <c r="E17" s="92" t="s">
        <v>98</v>
      </c>
      <c r="F17" s="92">
        <v>73</v>
      </c>
      <c r="G17" s="92">
        <v>24</v>
      </c>
      <c r="H17" s="139" t="s">
        <v>7</v>
      </c>
      <c r="I17" s="31" t="s">
        <v>56</v>
      </c>
      <c r="J17" s="92">
        <v>200</v>
      </c>
      <c r="K17" s="19">
        <f>J17*1</f>
        <v>200</v>
      </c>
      <c r="L17" s="19">
        <v>1</v>
      </c>
      <c r="M17" s="19">
        <v>25</v>
      </c>
      <c r="N17" s="19" t="s">
        <v>92</v>
      </c>
      <c r="O17" s="90"/>
      <c r="P17" s="101"/>
      <c r="Q17" s="101"/>
      <c r="R17" s="101">
        <f>M14</f>
        <v>28</v>
      </c>
      <c r="S17" s="108">
        <v>1</v>
      </c>
      <c r="T17" s="102"/>
      <c r="U17" s="102"/>
    </row>
    <row r="18" spans="1:21" ht="15" customHeight="1" x14ac:dyDescent="0.25">
      <c r="A18" s="72">
        <v>1</v>
      </c>
      <c r="B18" s="91" t="s">
        <v>54</v>
      </c>
      <c r="C18" s="19"/>
      <c r="D18" s="19"/>
      <c r="E18" s="92" t="s">
        <v>159</v>
      </c>
      <c r="F18" s="92">
        <v>78</v>
      </c>
      <c r="G18" s="92">
        <v>24</v>
      </c>
      <c r="H18" s="92" t="s">
        <v>5</v>
      </c>
      <c r="I18" s="31" t="s">
        <v>56</v>
      </c>
      <c r="J18" s="92">
        <v>265</v>
      </c>
      <c r="K18" s="19">
        <f>J18*1</f>
        <v>265</v>
      </c>
      <c r="L18" s="19" t="s">
        <v>28</v>
      </c>
      <c r="M18" s="19">
        <v>35</v>
      </c>
      <c r="N18" s="19" t="s">
        <v>4</v>
      </c>
      <c r="O18" s="90"/>
      <c r="P18" s="101"/>
      <c r="Q18" s="101"/>
      <c r="R18" s="101"/>
      <c r="S18" s="108"/>
      <c r="T18" s="102"/>
      <c r="U18" s="102"/>
    </row>
    <row r="19" spans="1:21" ht="15" customHeight="1" x14ac:dyDescent="0.25">
      <c r="A19" s="72">
        <v>1</v>
      </c>
      <c r="B19" s="95" t="s">
        <v>106</v>
      </c>
      <c r="C19" s="19"/>
      <c r="D19" s="19"/>
      <c r="E19" s="92" t="s">
        <v>88</v>
      </c>
      <c r="F19" s="92">
        <v>85</v>
      </c>
      <c r="G19" s="92">
        <v>32</v>
      </c>
      <c r="H19" s="92" t="s">
        <v>97</v>
      </c>
      <c r="I19" s="31" t="s">
        <v>56</v>
      </c>
      <c r="J19" s="92">
        <v>244</v>
      </c>
      <c r="K19" s="19">
        <f>J19*2</f>
        <v>488</v>
      </c>
      <c r="L19" s="19" t="s">
        <v>71</v>
      </c>
      <c r="M19" s="19">
        <v>42</v>
      </c>
      <c r="N19" s="19"/>
      <c r="O19" s="90"/>
      <c r="P19" s="101"/>
      <c r="Q19" s="101"/>
      <c r="R19" s="110" t="s">
        <v>97</v>
      </c>
      <c r="S19" s="108"/>
      <c r="T19" s="102"/>
      <c r="U19" s="102"/>
    </row>
    <row r="20" spans="1:21" ht="15" customHeight="1" x14ac:dyDescent="0.25">
      <c r="A20" s="72">
        <v>2</v>
      </c>
      <c r="B20" s="91" t="s">
        <v>65</v>
      </c>
      <c r="C20" s="19"/>
      <c r="D20" s="19"/>
      <c r="E20" s="92" t="s">
        <v>169</v>
      </c>
      <c r="F20" s="92">
        <v>85</v>
      </c>
      <c r="G20" s="92">
        <v>36</v>
      </c>
      <c r="H20" s="92" t="s">
        <v>58</v>
      </c>
      <c r="I20" s="31" t="s">
        <v>56</v>
      </c>
      <c r="J20" s="92">
        <v>167</v>
      </c>
      <c r="K20" s="19">
        <f>J20*2.5</f>
        <v>417.5</v>
      </c>
      <c r="L20" s="19" t="s">
        <v>28</v>
      </c>
      <c r="M20" s="19">
        <v>30</v>
      </c>
      <c r="N20" s="19" t="s">
        <v>60</v>
      </c>
      <c r="O20" s="90"/>
      <c r="P20" s="101"/>
      <c r="Q20" s="101"/>
      <c r="R20" s="101">
        <f>M16+M19</f>
        <v>72</v>
      </c>
      <c r="S20" s="108">
        <v>2</v>
      </c>
      <c r="T20" s="102"/>
      <c r="U20" s="102"/>
    </row>
    <row r="21" spans="1:21" ht="15" customHeight="1" x14ac:dyDescent="0.25">
      <c r="A21" s="72">
        <v>3</v>
      </c>
      <c r="B21" s="95" t="s">
        <v>8</v>
      </c>
      <c r="C21" s="19"/>
      <c r="D21" s="19"/>
      <c r="E21" s="92">
        <v>80.400000000000006</v>
      </c>
      <c r="F21" s="92">
        <v>85</v>
      </c>
      <c r="G21" s="92">
        <v>28</v>
      </c>
      <c r="H21" s="92" t="s">
        <v>5</v>
      </c>
      <c r="I21" s="31" t="s">
        <v>56</v>
      </c>
      <c r="J21" s="92">
        <v>255</v>
      </c>
      <c r="K21" s="19">
        <f>J21*1.5</f>
        <v>382.5</v>
      </c>
      <c r="L21" s="19" t="s">
        <v>37</v>
      </c>
      <c r="M21" s="19">
        <v>30</v>
      </c>
      <c r="N21" s="19" t="s">
        <v>4</v>
      </c>
      <c r="O21" s="90"/>
      <c r="P21" s="101"/>
      <c r="Q21" s="101"/>
      <c r="R21" s="101">
        <f>M54</f>
        <v>22</v>
      </c>
      <c r="S21" s="108">
        <v>1</v>
      </c>
      <c r="T21" s="102"/>
      <c r="U21" s="102"/>
    </row>
    <row r="22" spans="1:21" ht="15" customHeight="1" x14ac:dyDescent="0.25">
      <c r="A22" s="72">
        <v>4</v>
      </c>
      <c r="B22" s="95" t="s">
        <v>193</v>
      </c>
      <c r="C22" s="19"/>
      <c r="D22" s="19"/>
      <c r="E22" s="92" t="s">
        <v>168</v>
      </c>
      <c r="F22" s="92">
        <v>85</v>
      </c>
      <c r="G22" s="92">
        <v>32</v>
      </c>
      <c r="H22" s="92" t="s">
        <v>111</v>
      </c>
      <c r="I22" s="31" t="s">
        <v>56</v>
      </c>
      <c r="J22" s="92">
        <v>183</v>
      </c>
      <c r="K22" s="19">
        <f>J22*2</f>
        <v>366</v>
      </c>
      <c r="L22" s="19" t="s">
        <v>28</v>
      </c>
      <c r="M22" s="19">
        <v>25</v>
      </c>
      <c r="N22" s="19" t="s">
        <v>79</v>
      </c>
      <c r="O22" s="90"/>
      <c r="P22" s="101"/>
      <c r="Q22" s="101"/>
      <c r="R22" s="101"/>
      <c r="S22" s="108"/>
      <c r="T22" s="102"/>
      <c r="U22" s="102"/>
    </row>
    <row r="23" spans="1:21" ht="15" customHeight="1" x14ac:dyDescent="0.25">
      <c r="A23" s="72">
        <v>5</v>
      </c>
      <c r="B23" s="95" t="s">
        <v>194</v>
      </c>
      <c r="C23" s="19"/>
      <c r="D23" s="19"/>
      <c r="E23" s="92">
        <v>82.2</v>
      </c>
      <c r="F23" s="92">
        <v>85</v>
      </c>
      <c r="G23" s="92">
        <v>28</v>
      </c>
      <c r="H23" s="92" t="s">
        <v>5</v>
      </c>
      <c r="I23" s="31" t="s">
        <v>56</v>
      </c>
      <c r="J23" s="92">
        <v>242</v>
      </c>
      <c r="K23" s="19">
        <f>J23*1.5</f>
        <v>363</v>
      </c>
      <c r="L23" s="19" t="s">
        <v>37</v>
      </c>
      <c r="M23" s="78">
        <v>26</v>
      </c>
      <c r="N23" s="19"/>
      <c r="O23" s="90"/>
      <c r="P23" s="101"/>
      <c r="Q23" s="101"/>
      <c r="R23" s="110" t="s">
        <v>7</v>
      </c>
      <c r="S23" s="108"/>
      <c r="T23" s="102"/>
      <c r="U23" s="102"/>
    </row>
    <row r="24" spans="1:21" ht="15" customHeight="1" x14ac:dyDescent="0.25">
      <c r="A24" s="72">
        <v>6</v>
      </c>
      <c r="B24" s="91" t="s">
        <v>59</v>
      </c>
      <c r="C24" s="19"/>
      <c r="D24" s="19"/>
      <c r="E24" s="92">
        <v>80.45</v>
      </c>
      <c r="F24" s="92">
        <v>85</v>
      </c>
      <c r="G24" s="92">
        <v>24</v>
      </c>
      <c r="H24" s="92" t="s">
        <v>58</v>
      </c>
      <c r="I24" s="31" t="s">
        <v>56</v>
      </c>
      <c r="J24" s="92">
        <v>273</v>
      </c>
      <c r="K24" s="19">
        <f>J24*1</f>
        <v>273</v>
      </c>
      <c r="L24" s="19" t="s">
        <v>28</v>
      </c>
      <c r="M24" s="19">
        <v>21</v>
      </c>
      <c r="N24" s="19" t="s">
        <v>60</v>
      </c>
      <c r="O24" s="90"/>
      <c r="P24" s="90"/>
      <c r="Q24" s="90"/>
      <c r="R24" s="101">
        <f>M17+M26</f>
        <v>58</v>
      </c>
      <c r="S24" s="40">
        <v>2</v>
      </c>
    </row>
    <row r="25" spans="1:21" ht="15" customHeight="1" x14ac:dyDescent="0.25">
      <c r="A25" s="72">
        <v>1</v>
      </c>
      <c r="B25" s="95" t="s">
        <v>195</v>
      </c>
      <c r="C25" s="19"/>
      <c r="D25" s="19"/>
      <c r="E25" s="92">
        <v>92.1</v>
      </c>
      <c r="F25" s="92">
        <v>95</v>
      </c>
      <c r="G25" s="92">
        <v>32</v>
      </c>
      <c r="H25" s="92" t="s">
        <v>164</v>
      </c>
      <c r="I25" s="31" t="s">
        <v>56</v>
      </c>
      <c r="J25" s="92">
        <v>231</v>
      </c>
      <c r="K25" s="19">
        <f>J25*2</f>
        <v>462</v>
      </c>
      <c r="L25" s="19" t="s">
        <v>37</v>
      </c>
      <c r="M25" s="19">
        <v>38</v>
      </c>
      <c r="N25" s="19" t="s">
        <v>305</v>
      </c>
      <c r="O25" s="90"/>
      <c r="P25" s="90"/>
      <c r="Q25" s="90"/>
      <c r="R25" s="101">
        <f>M92+M98+M112+M132</f>
        <v>103</v>
      </c>
      <c r="S25" s="40">
        <v>4</v>
      </c>
    </row>
    <row r="26" spans="1:21" ht="15" customHeight="1" x14ac:dyDescent="0.25">
      <c r="A26" s="72">
        <v>2</v>
      </c>
      <c r="B26" s="95" t="s">
        <v>40</v>
      </c>
      <c r="C26" s="19"/>
      <c r="D26" s="19"/>
      <c r="E26" s="92">
        <v>89.4</v>
      </c>
      <c r="F26" s="92">
        <v>95</v>
      </c>
      <c r="G26" s="92">
        <v>28</v>
      </c>
      <c r="H26" s="92" t="s">
        <v>7</v>
      </c>
      <c r="I26" s="31" t="s">
        <v>56</v>
      </c>
      <c r="J26" s="92">
        <v>247</v>
      </c>
      <c r="K26" s="19">
        <f>J26*1.5</f>
        <v>370.5</v>
      </c>
      <c r="L26" s="19" t="s">
        <v>37</v>
      </c>
      <c r="M26" s="19">
        <v>33</v>
      </c>
      <c r="N26" s="19" t="s">
        <v>92</v>
      </c>
      <c r="O26" s="90"/>
      <c r="P26" s="90"/>
      <c r="Q26" s="90"/>
      <c r="R26" s="101"/>
    </row>
    <row r="27" spans="1:21" ht="15" customHeight="1" x14ac:dyDescent="0.25">
      <c r="A27" s="72">
        <v>3</v>
      </c>
      <c r="B27" s="91" t="s">
        <v>99</v>
      </c>
      <c r="C27" s="19"/>
      <c r="D27" s="19"/>
      <c r="E27" s="92">
        <v>92.1</v>
      </c>
      <c r="F27" s="92">
        <v>95</v>
      </c>
      <c r="G27" s="92">
        <v>32</v>
      </c>
      <c r="H27" s="92" t="s">
        <v>101</v>
      </c>
      <c r="I27" s="31" t="s">
        <v>56</v>
      </c>
      <c r="J27" s="92">
        <v>179</v>
      </c>
      <c r="K27" s="19">
        <f>J27*2</f>
        <v>358</v>
      </c>
      <c r="L27" s="19">
        <v>1</v>
      </c>
      <c r="M27" s="19">
        <v>25</v>
      </c>
      <c r="N27" s="19"/>
      <c r="O27" s="90"/>
      <c r="P27" s="90"/>
      <c r="Q27" s="90"/>
      <c r="R27" s="110" t="s">
        <v>5</v>
      </c>
    </row>
    <row r="28" spans="1:21" ht="15" customHeight="1" x14ac:dyDescent="0.25">
      <c r="A28" s="72">
        <v>4</v>
      </c>
      <c r="B28" s="95" t="s">
        <v>196</v>
      </c>
      <c r="C28" s="19"/>
      <c r="D28" s="19"/>
      <c r="E28" s="92">
        <v>86.9</v>
      </c>
      <c r="F28" s="92">
        <v>95</v>
      </c>
      <c r="G28" s="92">
        <v>32</v>
      </c>
      <c r="H28" s="92" t="s">
        <v>111</v>
      </c>
      <c r="I28" s="31" t="s">
        <v>56</v>
      </c>
      <c r="J28" s="92">
        <v>150</v>
      </c>
      <c r="K28" s="19">
        <f>J28*2</f>
        <v>300</v>
      </c>
      <c r="L28" s="19">
        <v>1</v>
      </c>
      <c r="M28" s="19">
        <v>23</v>
      </c>
      <c r="N28" s="19" t="s">
        <v>79</v>
      </c>
      <c r="O28" s="90"/>
      <c r="P28" s="90"/>
      <c r="Q28" s="90"/>
      <c r="R28" s="101">
        <f>M18+M21+M23+M29+M31</f>
        <v>163</v>
      </c>
      <c r="S28" s="40">
        <v>5</v>
      </c>
    </row>
    <row r="29" spans="1:21" ht="15" customHeight="1" x14ac:dyDescent="0.25">
      <c r="A29" s="72">
        <v>1</v>
      </c>
      <c r="B29" s="91" t="s">
        <v>4</v>
      </c>
      <c r="C29" s="19"/>
      <c r="D29" s="19"/>
      <c r="E29" s="92" t="s">
        <v>161</v>
      </c>
      <c r="F29" s="92" t="s">
        <v>3</v>
      </c>
      <c r="G29" s="92">
        <v>36</v>
      </c>
      <c r="H29" s="92" t="s">
        <v>5</v>
      </c>
      <c r="I29" s="31" t="s">
        <v>56</v>
      </c>
      <c r="J29" s="92">
        <v>258</v>
      </c>
      <c r="K29" s="19">
        <f>J29*2.5</f>
        <v>645</v>
      </c>
      <c r="L29" s="19" t="s">
        <v>71</v>
      </c>
      <c r="M29" s="19">
        <v>42</v>
      </c>
      <c r="N29" s="19" t="s">
        <v>27</v>
      </c>
      <c r="O29" s="90"/>
      <c r="P29" s="90"/>
      <c r="Q29" s="90"/>
      <c r="R29" s="101">
        <f>M50+M55+M100</f>
        <v>58</v>
      </c>
      <c r="S29" s="40">
        <v>3</v>
      </c>
    </row>
    <row r="30" spans="1:21" ht="15" customHeight="1" x14ac:dyDescent="0.25">
      <c r="A30" s="72">
        <v>2</v>
      </c>
      <c r="B30" s="95" t="s">
        <v>197</v>
      </c>
      <c r="C30" s="19"/>
      <c r="D30" s="19"/>
      <c r="E30" s="92" t="s">
        <v>166</v>
      </c>
      <c r="F30" s="92" t="s">
        <v>3</v>
      </c>
      <c r="G30" s="92">
        <v>32</v>
      </c>
      <c r="H30" s="92" t="s">
        <v>167</v>
      </c>
      <c r="I30" s="31" t="s">
        <v>56</v>
      </c>
      <c r="J30" s="92">
        <v>203</v>
      </c>
      <c r="K30" s="19">
        <f>J30*2</f>
        <v>406</v>
      </c>
      <c r="L30" s="19" t="s">
        <v>28</v>
      </c>
      <c r="M30" s="19">
        <v>30</v>
      </c>
      <c r="N30" s="19"/>
      <c r="O30" s="90"/>
      <c r="P30" s="90"/>
      <c r="Q30" s="90"/>
      <c r="R30" s="101"/>
    </row>
    <row r="31" spans="1:21" ht="15" customHeight="1" x14ac:dyDescent="0.25">
      <c r="A31" s="72">
        <v>3</v>
      </c>
      <c r="B31" s="91" t="s">
        <v>64</v>
      </c>
      <c r="C31" s="19"/>
      <c r="D31" s="19"/>
      <c r="E31" s="92" t="s">
        <v>162</v>
      </c>
      <c r="F31" s="92" t="s">
        <v>3</v>
      </c>
      <c r="G31" s="92">
        <v>28</v>
      </c>
      <c r="H31" s="92" t="s">
        <v>5</v>
      </c>
      <c r="I31" s="31" t="s">
        <v>56</v>
      </c>
      <c r="J31" s="92">
        <v>256</v>
      </c>
      <c r="K31" s="19">
        <f>J31*1.5</f>
        <v>384</v>
      </c>
      <c r="L31" s="19" t="s">
        <v>37</v>
      </c>
      <c r="M31" s="19">
        <v>30</v>
      </c>
      <c r="N31" s="19" t="s">
        <v>27</v>
      </c>
      <c r="O31" s="90"/>
      <c r="P31" s="90"/>
      <c r="Q31" s="90"/>
      <c r="R31" s="110" t="s">
        <v>58</v>
      </c>
    </row>
    <row r="32" spans="1:21" ht="15" customHeight="1" x14ac:dyDescent="0.25">
      <c r="A32" s="72">
        <v>4</v>
      </c>
      <c r="B32" s="95" t="s">
        <v>198</v>
      </c>
      <c r="C32" s="19"/>
      <c r="D32" s="19"/>
      <c r="E32" s="92">
        <v>103.3</v>
      </c>
      <c r="F32" s="92" t="s">
        <v>3</v>
      </c>
      <c r="G32" s="92">
        <v>24</v>
      </c>
      <c r="H32" s="92" t="s">
        <v>163</v>
      </c>
      <c r="I32" s="31" t="s">
        <v>56</v>
      </c>
      <c r="J32" s="92">
        <v>237</v>
      </c>
      <c r="K32" s="19">
        <f>J32*1</f>
        <v>237</v>
      </c>
      <c r="L32" s="19" t="s">
        <v>28</v>
      </c>
      <c r="M32" s="19">
        <v>25</v>
      </c>
      <c r="N32" s="19"/>
      <c r="O32" s="90"/>
      <c r="P32" s="90"/>
      <c r="Q32" s="90"/>
      <c r="R32" s="101">
        <f>M20+M24+M34</f>
        <v>86</v>
      </c>
      <c r="S32" s="40">
        <v>3</v>
      </c>
    </row>
    <row r="33" spans="1:19" ht="18" customHeight="1" x14ac:dyDescent="0.25">
      <c r="A33" s="304" t="s">
        <v>66</v>
      </c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90"/>
      <c r="P33" s="90"/>
      <c r="Q33" s="90"/>
      <c r="R33" s="101">
        <f>M66+M68+M70</f>
        <v>75</v>
      </c>
      <c r="S33" s="40">
        <v>4</v>
      </c>
    </row>
    <row r="34" spans="1:19" ht="15" customHeight="1" x14ac:dyDescent="0.25">
      <c r="A34" s="72">
        <v>1</v>
      </c>
      <c r="B34" s="91" t="s">
        <v>70</v>
      </c>
      <c r="C34" s="19"/>
      <c r="D34" s="19"/>
      <c r="E34" s="92" t="s">
        <v>157</v>
      </c>
      <c r="F34" s="92">
        <v>58</v>
      </c>
      <c r="G34" s="92">
        <v>16</v>
      </c>
      <c r="H34" s="92" t="s">
        <v>58</v>
      </c>
      <c r="I34" s="31" t="s">
        <v>56</v>
      </c>
      <c r="J34" s="92">
        <v>250</v>
      </c>
      <c r="K34" s="19">
        <f>J34*1</f>
        <v>250</v>
      </c>
      <c r="L34" s="19" t="s">
        <v>28</v>
      </c>
      <c r="M34" s="78">
        <v>35</v>
      </c>
      <c r="N34" s="19" t="s">
        <v>60</v>
      </c>
      <c r="O34" s="90"/>
      <c r="P34" s="90"/>
      <c r="Q34" s="90"/>
      <c r="R34" s="101"/>
    </row>
    <row r="35" spans="1:19" ht="15" customHeight="1" x14ac:dyDescent="0.25">
      <c r="A35" s="72">
        <v>1</v>
      </c>
      <c r="B35" s="95" t="s">
        <v>199</v>
      </c>
      <c r="C35" s="19"/>
      <c r="D35" s="19"/>
      <c r="E35" s="92">
        <v>67.599999999999994</v>
      </c>
      <c r="F35" s="92">
        <v>68</v>
      </c>
      <c r="G35" s="92">
        <v>24</v>
      </c>
      <c r="H35" s="92" t="s">
        <v>156</v>
      </c>
      <c r="I35" s="31" t="s">
        <v>56</v>
      </c>
      <c r="J35" s="92">
        <v>198</v>
      </c>
      <c r="K35" s="19">
        <f>J35*2</f>
        <v>396</v>
      </c>
      <c r="L35" s="19" t="s">
        <v>37</v>
      </c>
      <c r="M35" s="78">
        <v>38</v>
      </c>
      <c r="N35" s="19"/>
      <c r="O35" s="90"/>
      <c r="P35" s="90"/>
      <c r="Q35" s="90"/>
      <c r="R35" s="110" t="s">
        <v>111</v>
      </c>
    </row>
    <row r="36" spans="1:19" ht="15" customHeight="1" x14ac:dyDescent="0.25">
      <c r="A36" s="72">
        <v>1</v>
      </c>
      <c r="B36" s="95" t="s">
        <v>200</v>
      </c>
      <c r="C36" s="19"/>
      <c r="D36" s="19"/>
      <c r="E36" s="92" t="s">
        <v>154</v>
      </c>
      <c r="F36" s="92" t="s">
        <v>6</v>
      </c>
      <c r="G36" s="92">
        <v>16</v>
      </c>
      <c r="H36" s="92" t="s">
        <v>131</v>
      </c>
      <c r="I36" s="31" t="s">
        <v>56</v>
      </c>
      <c r="J36" s="92">
        <v>300</v>
      </c>
      <c r="K36" s="19">
        <f>J36*1</f>
        <v>300</v>
      </c>
      <c r="L36" s="19" t="s">
        <v>28</v>
      </c>
      <c r="M36" s="19">
        <v>35</v>
      </c>
      <c r="N36" s="19"/>
      <c r="O36" s="90"/>
      <c r="P36" s="90"/>
      <c r="Q36" s="90"/>
      <c r="R36" s="101">
        <f>M22+M28</f>
        <v>48</v>
      </c>
      <c r="S36" s="40">
        <v>2</v>
      </c>
    </row>
    <row r="37" spans="1:19" ht="15" customHeight="1" x14ac:dyDescent="0.25">
      <c r="A37" s="72">
        <v>2</v>
      </c>
      <c r="B37" s="95" t="s">
        <v>36</v>
      </c>
      <c r="C37" s="19"/>
      <c r="D37" s="19"/>
      <c r="E37" s="92" t="s">
        <v>155</v>
      </c>
      <c r="F37" s="92" t="s">
        <v>6</v>
      </c>
      <c r="G37" s="92">
        <v>16</v>
      </c>
      <c r="H37" s="92" t="s">
        <v>2</v>
      </c>
      <c r="I37" s="31" t="s">
        <v>56</v>
      </c>
      <c r="J37" s="92">
        <v>256</v>
      </c>
      <c r="K37" s="19">
        <f>J37*1</f>
        <v>256</v>
      </c>
      <c r="L37" s="19" t="s">
        <v>28</v>
      </c>
      <c r="M37" s="19">
        <v>30</v>
      </c>
      <c r="N37" s="19" t="s">
        <v>39</v>
      </c>
      <c r="O37" s="90"/>
      <c r="P37" s="90"/>
      <c r="Q37" s="90"/>
      <c r="R37" s="101">
        <f>M40+M71</f>
        <v>55</v>
      </c>
      <c r="S37" s="40">
        <v>2</v>
      </c>
    </row>
    <row r="38" spans="1:19" ht="18" customHeight="1" x14ac:dyDescent="0.25">
      <c r="A38" s="304" t="s">
        <v>41</v>
      </c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4"/>
      <c r="N38" s="304"/>
      <c r="O38" s="90"/>
      <c r="P38" s="90"/>
      <c r="Q38" s="90"/>
      <c r="R38" s="101"/>
    </row>
    <row r="39" spans="1:19" ht="15" customHeight="1" x14ac:dyDescent="0.25">
      <c r="A39" s="72">
        <v>1</v>
      </c>
      <c r="B39" s="95" t="s">
        <v>201</v>
      </c>
      <c r="C39" s="19"/>
      <c r="D39" s="19"/>
      <c r="E39" s="31" t="s">
        <v>138</v>
      </c>
      <c r="F39" s="31">
        <v>68</v>
      </c>
      <c r="G39" s="31">
        <v>24</v>
      </c>
      <c r="H39" s="31" t="s">
        <v>124</v>
      </c>
      <c r="I39" s="31" t="s">
        <v>56</v>
      </c>
      <c r="J39" s="92">
        <v>149</v>
      </c>
      <c r="K39" s="19">
        <f>J39*2</f>
        <v>298</v>
      </c>
      <c r="L39" s="19">
        <v>2</v>
      </c>
      <c r="M39" s="78">
        <v>30</v>
      </c>
      <c r="N39" s="19"/>
      <c r="O39" s="90"/>
      <c r="P39" s="90"/>
      <c r="Q39" s="90"/>
      <c r="R39" s="110" t="s">
        <v>164</v>
      </c>
    </row>
    <row r="40" spans="1:19" ht="15" customHeight="1" x14ac:dyDescent="0.2">
      <c r="A40" s="72">
        <v>2</v>
      </c>
      <c r="B40" s="95" t="s">
        <v>102</v>
      </c>
      <c r="C40" s="19"/>
      <c r="D40" s="19"/>
      <c r="E40" s="31">
        <v>62</v>
      </c>
      <c r="F40" s="31">
        <v>68</v>
      </c>
      <c r="G40" s="31">
        <v>16</v>
      </c>
      <c r="H40" s="31" t="s">
        <v>111</v>
      </c>
      <c r="I40" s="31" t="s">
        <v>56</v>
      </c>
      <c r="J40" s="92">
        <v>225</v>
      </c>
      <c r="K40" s="19">
        <f>J40*1</f>
        <v>225</v>
      </c>
      <c r="L40" s="19">
        <v>1</v>
      </c>
      <c r="M40" s="78">
        <v>25</v>
      </c>
      <c r="N40" s="19" t="s">
        <v>79</v>
      </c>
      <c r="R40" s="102">
        <f>M25</f>
        <v>38</v>
      </c>
      <c r="S40" s="40">
        <v>1</v>
      </c>
    </row>
    <row r="41" spans="1:19" ht="15" customHeight="1" x14ac:dyDescent="0.25">
      <c r="A41" s="72">
        <v>1</v>
      </c>
      <c r="B41" s="95" t="s">
        <v>202</v>
      </c>
      <c r="C41" s="19"/>
      <c r="D41" s="19"/>
      <c r="E41" s="31">
        <v>72.900000000000006</v>
      </c>
      <c r="F41" s="31">
        <v>73</v>
      </c>
      <c r="G41" s="31">
        <v>28</v>
      </c>
      <c r="H41" s="31" t="s">
        <v>122</v>
      </c>
      <c r="I41" s="31" t="s">
        <v>56</v>
      </c>
      <c r="J41" s="92">
        <v>199</v>
      </c>
      <c r="K41" s="19">
        <f>J41*2.5</f>
        <v>497.5</v>
      </c>
      <c r="L41" s="19">
        <v>1</v>
      </c>
      <c r="M41" s="78">
        <v>30</v>
      </c>
      <c r="N41" s="19"/>
      <c r="O41" s="90"/>
      <c r="P41" s="90"/>
      <c r="Q41" s="90"/>
      <c r="R41" s="101"/>
    </row>
    <row r="42" spans="1:19" ht="15" customHeight="1" x14ac:dyDescent="0.25">
      <c r="A42" s="72">
        <v>1</v>
      </c>
      <c r="B42" s="91" t="s">
        <v>118</v>
      </c>
      <c r="C42" s="19"/>
      <c r="D42" s="19"/>
      <c r="E42" s="31" t="s">
        <v>137</v>
      </c>
      <c r="F42" s="31">
        <v>78</v>
      </c>
      <c r="G42" s="31">
        <v>24</v>
      </c>
      <c r="H42" s="31" t="s">
        <v>136</v>
      </c>
      <c r="I42" s="31" t="s">
        <v>56</v>
      </c>
      <c r="J42" s="92">
        <v>303</v>
      </c>
      <c r="K42" s="19">
        <f>J42*2</f>
        <v>606</v>
      </c>
      <c r="L42" s="19" t="s">
        <v>28</v>
      </c>
      <c r="M42" s="78">
        <v>30</v>
      </c>
      <c r="N42" s="19" t="s">
        <v>240</v>
      </c>
      <c r="O42" s="90"/>
      <c r="P42" s="90"/>
      <c r="Q42" s="90"/>
      <c r="R42" s="110" t="s">
        <v>101</v>
      </c>
    </row>
    <row r="43" spans="1:19" ht="15" customHeight="1" x14ac:dyDescent="0.25">
      <c r="A43" s="72">
        <v>2</v>
      </c>
      <c r="B43" s="91" t="s">
        <v>82</v>
      </c>
      <c r="C43" s="19"/>
      <c r="D43" s="19"/>
      <c r="E43" s="31" t="s">
        <v>135</v>
      </c>
      <c r="F43" s="31">
        <v>78</v>
      </c>
      <c r="G43" s="31">
        <v>24</v>
      </c>
      <c r="H43" s="31" t="s">
        <v>83</v>
      </c>
      <c r="I43" s="31" t="s">
        <v>56</v>
      </c>
      <c r="J43" s="92">
        <v>227</v>
      </c>
      <c r="K43" s="19">
        <f>J43*2</f>
        <v>454</v>
      </c>
      <c r="L43" s="19" t="s">
        <v>28</v>
      </c>
      <c r="M43" s="78">
        <v>25</v>
      </c>
      <c r="N43" s="19"/>
      <c r="O43" s="90"/>
      <c r="P43" s="90"/>
      <c r="Q43" s="90"/>
      <c r="R43" s="101">
        <f>M27</f>
        <v>25</v>
      </c>
      <c r="S43" s="40">
        <v>1</v>
      </c>
    </row>
    <row r="44" spans="1:19" ht="15" customHeight="1" x14ac:dyDescent="0.25">
      <c r="A44" s="72">
        <v>3</v>
      </c>
      <c r="B44" s="91" t="s">
        <v>68</v>
      </c>
      <c r="C44" s="19"/>
      <c r="D44" s="19"/>
      <c r="E44" s="31">
        <v>77.7</v>
      </c>
      <c r="F44" s="31">
        <v>78</v>
      </c>
      <c r="G44" s="31">
        <v>24</v>
      </c>
      <c r="H44" s="31" t="s">
        <v>69</v>
      </c>
      <c r="I44" s="31" t="s">
        <v>56</v>
      </c>
      <c r="J44" s="92">
        <v>221</v>
      </c>
      <c r="K44" s="19">
        <f>J44*2</f>
        <v>442</v>
      </c>
      <c r="L44" s="19">
        <v>1</v>
      </c>
      <c r="M44" s="78">
        <v>22</v>
      </c>
      <c r="N44" s="19"/>
      <c r="O44" s="90"/>
      <c r="P44" s="90"/>
      <c r="Q44" s="90"/>
      <c r="R44" s="101"/>
    </row>
    <row r="45" spans="1:19" ht="15" customHeight="1" x14ac:dyDescent="0.25">
      <c r="A45" s="72">
        <v>4</v>
      </c>
      <c r="B45" s="95" t="s">
        <v>203</v>
      </c>
      <c r="C45" s="19"/>
      <c r="D45" s="19"/>
      <c r="E45" s="31">
        <v>77.400000000000006</v>
      </c>
      <c r="F45" s="31">
        <v>78</v>
      </c>
      <c r="G45" s="31">
        <v>24</v>
      </c>
      <c r="H45" s="31" t="s">
        <v>122</v>
      </c>
      <c r="I45" s="31" t="s">
        <v>56</v>
      </c>
      <c r="J45" s="92">
        <v>212</v>
      </c>
      <c r="K45" s="19">
        <f>J45*2</f>
        <v>424</v>
      </c>
      <c r="L45" s="19">
        <v>1</v>
      </c>
      <c r="M45" s="78">
        <v>20</v>
      </c>
      <c r="N45" s="19"/>
      <c r="O45" s="90"/>
      <c r="P45" s="90"/>
      <c r="Q45" s="90"/>
      <c r="R45" s="110" t="s">
        <v>167</v>
      </c>
    </row>
    <row r="46" spans="1:19" ht="15" customHeight="1" x14ac:dyDescent="0.25">
      <c r="A46" s="72">
        <v>1</v>
      </c>
      <c r="B46" s="91" t="s">
        <v>117</v>
      </c>
      <c r="C46" s="19"/>
      <c r="D46" s="19"/>
      <c r="E46" s="31">
        <v>78.400000000000006</v>
      </c>
      <c r="F46" s="31">
        <v>85</v>
      </c>
      <c r="G46" s="31">
        <v>28</v>
      </c>
      <c r="H46" s="31" t="s">
        <v>112</v>
      </c>
      <c r="I46" s="31" t="s">
        <v>56</v>
      </c>
      <c r="J46" s="92">
        <v>220</v>
      </c>
      <c r="K46" s="19">
        <f>J46*2.5</f>
        <v>550</v>
      </c>
      <c r="L46" s="19" t="s">
        <v>28</v>
      </c>
      <c r="M46" s="78">
        <v>30</v>
      </c>
      <c r="N46" s="19"/>
      <c r="O46" s="90"/>
      <c r="P46" s="90"/>
      <c r="Q46" s="90"/>
      <c r="R46" s="101">
        <f>M30</f>
        <v>30</v>
      </c>
      <c r="S46" s="40">
        <v>1</v>
      </c>
    </row>
    <row r="47" spans="1:19" ht="15" customHeight="1" x14ac:dyDescent="0.25">
      <c r="A47" s="72">
        <v>2</v>
      </c>
      <c r="B47" s="95" t="s">
        <v>204</v>
      </c>
      <c r="C47" s="19"/>
      <c r="D47" s="19"/>
      <c r="E47" s="31" t="s">
        <v>134</v>
      </c>
      <c r="F47" s="31">
        <v>85</v>
      </c>
      <c r="G47" s="31">
        <v>24</v>
      </c>
      <c r="H47" s="31" t="s">
        <v>131</v>
      </c>
      <c r="I47" s="31" t="s">
        <v>56</v>
      </c>
      <c r="J47" s="92">
        <v>275</v>
      </c>
      <c r="K47" s="19">
        <f>J47*2</f>
        <v>550</v>
      </c>
      <c r="L47" s="19" t="s">
        <v>28</v>
      </c>
      <c r="M47" s="78">
        <v>25</v>
      </c>
      <c r="N47" s="19"/>
      <c r="O47" s="90"/>
      <c r="P47" s="90"/>
      <c r="Q47" s="90"/>
      <c r="R47" s="101"/>
    </row>
    <row r="48" spans="1:19" ht="15" customHeight="1" x14ac:dyDescent="0.25">
      <c r="A48" s="72">
        <v>3</v>
      </c>
      <c r="B48" s="95" t="s">
        <v>205</v>
      </c>
      <c r="C48" s="19"/>
      <c r="D48" s="19"/>
      <c r="E48" s="31">
        <v>82</v>
      </c>
      <c r="F48" s="31">
        <v>85</v>
      </c>
      <c r="G48" s="31">
        <v>28</v>
      </c>
      <c r="H48" s="31" t="s">
        <v>124</v>
      </c>
      <c r="I48" s="31" t="s">
        <v>56</v>
      </c>
      <c r="J48" s="92">
        <v>207</v>
      </c>
      <c r="K48" s="19">
        <f>J48*2.5</f>
        <v>517.5</v>
      </c>
      <c r="L48" s="19">
        <v>1</v>
      </c>
      <c r="M48" s="78">
        <v>22</v>
      </c>
      <c r="N48" s="19"/>
      <c r="O48" s="90"/>
      <c r="P48" s="90"/>
      <c r="Q48" s="90"/>
      <c r="R48" s="110" t="s">
        <v>163</v>
      </c>
    </row>
    <row r="49" spans="1:19" ht="15" customHeight="1" x14ac:dyDescent="0.25">
      <c r="A49" s="72">
        <v>4</v>
      </c>
      <c r="B49" s="91" t="s">
        <v>75</v>
      </c>
      <c r="C49" s="19"/>
      <c r="D49" s="19"/>
      <c r="E49" s="31">
        <v>78.599999999999994</v>
      </c>
      <c r="F49" s="31">
        <v>85</v>
      </c>
      <c r="G49" s="31">
        <v>24</v>
      </c>
      <c r="H49" s="31" t="s">
        <v>121</v>
      </c>
      <c r="I49" s="31" t="s">
        <v>56</v>
      </c>
      <c r="J49" s="92">
        <v>231</v>
      </c>
      <c r="K49" s="19">
        <f>J49*2</f>
        <v>462</v>
      </c>
      <c r="L49" s="19" t="s">
        <v>28</v>
      </c>
      <c r="M49" s="78">
        <v>20</v>
      </c>
      <c r="N49" s="19"/>
      <c r="O49" s="90"/>
      <c r="P49" s="90"/>
      <c r="Q49" s="90"/>
      <c r="R49" s="101">
        <f>M32</f>
        <v>25</v>
      </c>
      <c r="S49" s="40">
        <v>1</v>
      </c>
    </row>
    <row r="50" spans="1:19" ht="15" customHeight="1" x14ac:dyDescent="0.25">
      <c r="A50" s="72">
        <v>5</v>
      </c>
      <c r="B50" s="91" t="s">
        <v>80</v>
      </c>
      <c r="C50" s="19"/>
      <c r="D50" s="19"/>
      <c r="E50" s="31" t="s">
        <v>133</v>
      </c>
      <c r="F50" s="31">
        <v>85</v>
      </c>
      <c r="G50" s="31">
        <v>20</v>
      </c>
      <c r="H50" s="31" t="s">
        <v>5</v>
      </c>
      <c r="I50" s="31" t="s">
        <v>56</v>
      </c>
      <c r="J50" s="92">
        <v>253</v>
      </c>
      <c r="K50" s="19">
        <f>J50*1.5</f>
        <v>379.5</v>
      </c>
      <c r="L50" s="19">
        <v>1</v>
      </c>
      <c r="M50" s="78">
        <v>18</v>
      </c>
      <c r="N50" s="19" t="s">
        <v>54</v>
      </c>
      <c r="O50" s="90"/>
      <c r="P50" s="90"/>
      <c r="Q50" s="90"/>
      <c r="R50" s="101"/>
    </row>
    <row r="51" spans="1:19" ht="15" customHeight="1" x14ac:dyDescent="0.25">
      <c r="A51" s="72">
        <v>6</v>
      </c>
      <c r="B51" s="95" t="s">
        <v>206</v>
      </c>
      <c r="C51" s="19"/>
      <c r="D51" s="19"/>
      <c r="E51" s="31">
        <v>79</v>
      </c>
      <c r="F51" s="31">
        <v>85</v>
      </c>
      <c r="G51" s="31">
        <v>24</v>
      </c>
      <c r="H51" s="31" t="s">
        <v>124</v>
      </c>
      <c r="I51" s="31" t="s">
        <v>56</v>
      </c>
      <c r="J51" s="92">
        <v>149</v>
      </c>
      <c r="K51" s="19">
        <f>J51*2</f>
        <v>298</v>
      </c>
      <c r="L51" s="19">
        <v>3</v>
      </c>
      <c r="M51" s="78">
        <v>16</v>
      </c>
      <c r="N51" s="19"/>
      <c r="O51" s="90"/>
      <c r="P51" s="90"/>
      <c r="Q51" s="90"/>
      <c r="R51" s="103" t="s">
        <v>156</v>
      </c>
    </row>
    <row r="52" spans="1:19" ht="15" customHeight="1" x14ac:dyDescent="0.25">
      <c r="A52" s="72">
        <v>1</v>
      </c>
      <c r="B52" s="95" t="s">
        <v>207</v>
      </c>
      <c r="C52" s="19"/>
      <c r="D52" s="19"/>
      <c r="E52" s="31" t="s">
        <v>132</v>
      </c>
      <c r="F52" s="31">
        <v>95</v>
      </c>
      <c r="G52" s="31">
        <v>24</v>
      </c>
      <c r="H52" s="31" t="s">
        <v>131</v>
      </c>
      <c r="I52" s="31" t="s">
        <v>56</v>
      </c>
      <c r="J52" s="92">
        <v>285</v>
      </c>
      <c r="K52" s="19">
        <f>J52*2</f>
        <v>570</v>
      </c>
      <c r="L52" s="19" t="s">
        <v>28</v>
      </c>
      <c r="M52" s="78">
        <v>30</v>
      </c>
      <c r="N52" s="19"/>
      <c r="O52" s="90"/>
      <c r="P52" s="90"/>
      <c r="Q52" s="90"/>
      <c r="R52" s="101">
        <f>M35</f>
        <v>38</v>
      </c>
      <c r="S52" s="40">
        <v>1</v>
      </c>
    </row>
    <row r="53" spans="1:19" ht="15" customHeight="1" x14ac:dyDescent="0.25">
      <c r="A53" s="72">
        <v>2</v>
      </c>
      <c r="B53" s="95" t="s">
        <v>208</v>
      </c>
      <c r="C53" s="19"/>
      <c r="D53" s="19"/>
      <c r="E53" s="31">
        <v>93.3</v>
      </c>
      <c r="F53" s="31">
        <v>95</v>
      </c>
      <c r="G53" s="31">
        <v>24</v>
      </c>
      <c r="H53" s="31" t="s">
        <v>127</v>
      </c>
      <c r="I53" s="31" t="s">
        <v>56</v>
      </c>
      <c r="J53" s="92">
        <v>243</v>
      </c>
      <c r="K53" s="19">
        <f>J53*2</f>
        <v>486</v>
      </c>
      <c r="L53" s="19" t="s">
        <v>28</v>
      </c>
      <c r="M53" s="78">
        <v>25</v>
      </c>
      <c r="N53" s="19"/>
      <c r="O53" s="90"/>
      <c r="P53" s="90"/>
      <c r="Q53" s="90"/>
      <c r="R53" s="101"/>
    </row>
    <row r="54" spans="1:19" ht="15" customHeight="1" x14ac:dyDescent="0.25">
      <c r="A54" s="72">
        <v>3</v>
      </c>
      <c r="B54" s="95" t="s">
        <v>209</v>
      </c>
      <c r="C54" s="19"/>
      <c r="D54" s="19"/>
      <c r="E54" s="31" t="s">
        <v>126</v>
      </c>
      <c r="F54" s="31">
        <v>95</v>
      </c>
      <c r="G54" s="31">
        <v>28</v>
      </c>
      <c r="H54" s="31" t="s">
        <v>97</v>
      </c>
      <c r="I54" s="31" t="s">
        <v>56</v>
      </c>
      <c r="J54" s="92">
        <v>187</v>
      </c>
      <c r="K54" s="19">
        <f>J54*2.5</f>
        <v>467.5</v>
      </c>
      <c r="L54" s="19">
        <v>1</v>
      </c>
      <c r="M54" s="78">
        <v>22</v>
      </c>
      <c r="N54" s="19"/>
      <c r="O54" s="90"/>
      <c r="P54" s="90"/>
      <c r="Q54" s="90"/>
      <c r="R54" s="110" t="s">
        <v>131</v>
      </c>
    </row>
    <row r="55" spans="1:19" ht="15" customHeight="1" x14ac:dyDescent="0.25">
      <c r="A55" s="72">
        <v>4</v>
      </c>
      <c r="B55" s="91" t="s">
        <v>9</v>
      </c>
      <c r="C55" s="19"/>
      <c r="D55" s="19"/>
      <c r="E55" s="31">
        <v>90.7</v>
      </c>
      <c r="F55" s="31">
        <v>95</v>
      </c>
      <c r="G55" s="31">
        <v>24</v>
      </c>
      <c r="H55" s="31" t="s">
        <v>5</v>
      </c>
      <c r="I55" s="31" t="s">
        <v>56</v>
      </c>
      <c r="J55" s="92">
        <v>232</v>
      </c>
      <c r="K55" s="19">
        <f>J55*2</f>
        <v>464</v>
      </c>
      <c r="L55" s="19">
        <v>1</v>
      </c>
      <c r="M55" s="78">
        <v>20</v>
      </c>
      <c r="N55" s="19"/>
      <c r="O55" s="90"/>
      <c r="P55" s="90"/>
      <c r="Q55" s="90"/>
      <c r="R55" s="101">
        <f>M36</f>
        <v>35</v>
      </c>
      <c r="S55" s="40">
        <v>1</v>
      </c>
    </row>
    <row r="56" spans="1:19" ht="15" customHeight="1" x14ac:dyDescent="0.25">
      <c r="A56" s="72">
        <v>5</v>
      </c>
      <c r="B56" s="91" t="s">
        <v>116</v>
      </c>
      <c r="C56" s="19"/>
      <c r="D56" s="19"/>
      <c r="E56" s="31" t="s">
        <v>100</v>
      </c>
      <c r="F56" s="31">
        <v>95</v>
      </c>
      <c r="G56" s="31">
        <v>28</v>
      </c>
      <c r="H56" s="31" t="s">
        <v>121</v>
      </c>
      <c r="I56" s="31" t="s">
        <v>56</v>
      </c>
      <c r="J56" s="92">
        <v>175</v>
      </c>
      <c r="K56" s="19">
        <f>J56*2.5</f>
        <v>437.5</v>
      </c>
      <c r="L56" s="19">
        <v>1</v>
      </c>
      <c r="M56" s="78">
        <v>18</v>
      </c>
      <c r="N56" s="19"/>
      <c r="O56" s="90"/>
      <c r="P56" s="90"/>
      <c r="Q56" s="90"/>
      <c r="R56" s="101">
        <f>M47+M52+M95+M125</f>
        <v>107</v>
      </c>
      <c r="S56" s="40">
        <v>4</v>
      </c>
    </row>
    <row r="57" spans="1:19" ht="15" customHeight="1" x14ac:dyDescent="0.25">
      <c r="A57" s="72">
        <v>6</v>
      </c>
      <c r="B57" s="95" t="s">
        <v>210</v>
      </c>
      <c r="C57" s="19"/>
      <c r="D57" s="19"/>
      <c r="E57" s="31" t="s">
        <v>130</v>
      </c>
      <c r="F57" s="31">
        <v>95</v>
      </c>
      <c r="G57" s="31">
        <v>20</v>
      </c>
      <c r="H57" s="31" t="s">
        <v>129</v>
      </c>
      <c r="I57" s="31" t="s">
        <v>56</v>
      </c>
      <c r="J57" s="92">
        <v>277</v>
      </c>
      <c r="K57" s="19">
        <f>J57*1.5</f>
        <v>415.5</v>
      </c>
      <c r="L57" s="19">
        <v>1</v>
      </c>
      <c r="M57" s="78">
        <v>16</v>
      </c>
      <c r="N57" s="19"/>
      <c r="O57" s="90"/>
      <c r="P57" s="90"/>
      <c r="Q57" s="90"/>
      <c r="R57" s="101"/>
    </row>
    <row r="58" spans="1:19" ht="15" customHeight="1" x14ac:dyDescent="0.25">
      <c r="A58" s="72">
        <v>7</v>
      </c>
      <c r="B58" s="91" t="s">
        <v>63</v>
      </c>
      <c r="C58" s="19"/>
      <c r="D58" s="19"/>
      <c r="E58" s="31">
        <v>88.7</v>
      </c>
      <c r="F58" s="31">
        <v>95</v>
      </c>
      <c r="G58" s="31">
        <v>24</v>
      </c>
      <c r="H58" s="31" t="s">
        <v>121</v>
      </c>
      <c r="I58" s="31" t="s">
        <v>56</v>
      </c>
      <c r="J58" s="92">
        <v>166</v>
      </c>
      <c r="K58" s="19">
        <f>J58*2</f>
        <v>332</v>
      </c>
      <c r="L58" s="19">
        <v>2</v>
      </c>
      <c r="M58" s="78">
        <v>15</v>
      </c>
      <c r="N58" s="19"/>
      <c r="O58" s="90"/>
      <c r="P58" s="90"/>
      <c r="Q58" s="90"/>
      <c r="R58" s="110" t="s">
        <v>124</v>
      </c>
    </row>
    <row r="59" spans="1:19" ht="15" customHeight="1" x14ac:dyDescent="0.25">
      <c r="A59" s="72">
        <v>8</v>
      </c>
      <c r="B59" s="95" t="s">
        <v>211</v>
      </c>
      <c r="C59" s="19"/>
      <c r="D59" s="19"/>
      <c r="E59" s="31">
        <v>86</v>
      </c>
      <c r="F59" s="31">
        <v>95</v>
      </c>
      <c r="G59" s="31">
        <v>24</v>
      </c>
      <c r="H59" s="31" t="s">
        <v>125</v>
      </c>
      <c r="I59" s="31" t="s">
        <v>56</v>
      </c>
      <c r="J59" s="92">
        <v>153</v>
      </c>
      <c r="K59" s="19">
        <f>J59*2</f>
        <v>306</v>
      </c>
      <c r="L59" s="19">
        <v>3</v>
      </c>
      <c r="M59" s="78">
        <v>14</v>
      </c>
      <c r="N59" s="19"/>
      <c r="O59" s="90"/>
      <c r="P59" s="90"/>
      <c r="Q59" s="90"/>
      <c r="R59" s="101"/>
    </row>
    <row r="60" spans="1:19" ht="15" customHeight="1" x14ac:dyDescent="0.25">
      <c r="A60" s="72">
        <v>9</v>
      </c>
      <c r="B60" s="95" t="s">
        <v>212</v>
      </c>
      <c r="C60" s="19"/>
      <c r="D60" s="19"/>
      <c r="E60" s="31">
        <v>91</v>
      </c>
      <c r="F60" s="31">
        <v>95</v>
      </c>
      <c r="G60" s="31">
        <v>20</v>
      </c>
      <c r="H60" s="31" t="s">
        <v>127</v>
      </c>
      <c r="I60" s="31" t="s">
        <v>56</v>
      </c>
      <c r="J60" s="92">
        <v>203</v>
      </c>
      <c r="K60" s="19">
        <f>J60*1.5</f>
        <v>304.5</v>
      </c>
      <c r="L60" s="19">
        <v>2</v>
      </c>
      <c r="M60" s="78">
        <v>13</v>
      </c>
      <c r="N60" s="19"/>
      <c r="O60" s="90"/>
      <c r="P60" s="90"/>
      <c r="Q60" s="90"/>
      <c r="R60" s="101">
        <f>M39+M48+M51+M62+M101+M116+M122+M127</f>
        <v>155</v>
      </c>
      <c r="S60" s="40">
        <v>8</v>
      </c>
    </row>
    <row r="61" spans="1:19" ht="15" customHeight="1" x14ac:dyDescent="0.25">
      <c r="A61" s="72">
        <v>10</v>
      </c>
      <c r="B61" s="95" t="s">
        <v>213</v>
      </c>
      <c r="C61" s="19"/>
      <c r="D61" s="19"/>
      <c r="E61" s="31">
        <v>88.6</v>
      </c>
      <c r="F61" s="31">
        <v>95</v>
      </c>
      <c r="G61" s="31">
        <v>16</v>
      </c>
      <c r="H61" s="31" t="s">
        <v>128</v>
      </c>
      <c r="I61" s="31" t="s">
        <v>56</v>
      </c>
      <c r="J61" s="92">
        <v>273</v>
      </c>
      <c r="K61" s="19">
        <f>J61*1</f>
        <v>273</v>
      </c>
      <c r="L61" s="19">
        <v>1</v>
      </c>
      <c r="M61" s="78">
        <v>12</v>
      </c>
      <c r="N61" s="19"/>
      <c r="O61" s="90"/>
      <c r="P61" s="90"/>
      <c r="Q61" s="90"/>
      <c r="R61" s="101"/>
    </row>
    <row r="62" spans="1:19" ht="15" customHeight="1" x14ac:dyDescent="0.2">
      <c r="A62" s="72">
        <v>11</v>
      </c>
      <c r="B62" s="95" t="s">
        <v>214</v>
      </c>
      <c r="C62" s="19"/>
      <c r="D62" s="19"/>
      <c r="E62" s="31">
        <v>88</v>
      </c>
      <c r="F62" s="31">
        <v>95</v>
      </c>
      <c r="G62" s="31">
        <v>24</v>
      </c>
      <c r="H62" s="31" t="s">
        <v>124</v>
      </c>
      <c r="I62" s="31" t="s">
        <v>56</v>
      </c>
      <c r="J62" s="92">
        <v>124</v>
      </c>
      <c r="K62" s="19">
        <f>J62*2</f>
        <v>248</v>
      </c>
      <c r="L62" s="19"/>
      <c r="M62" s="78">
        <v>11</v>
      </c>
      <c r="N62" s="19"/>
      <c r="R62" s="110" t="s">
        <v>122</v>
      </c>
    </row>
    <row r="63" spans="1:19" ht="15" customHeight="1" x14ac:dyDescent="0.2">
      <c r="A63" s="72">
        <v>1</v>
      </c>
      <c r="B63" s="95" t="s">
        <v>215</v>
      </c>
      <c r="C63" s="19"/>
      <c r="D63" s="19"/>
      <c r="E63" s="31">
        <v>98.5</v>
      </c>
      <c r="F63" s="31" t="s">
        <v>3</v>
      </c>
      <c r="G63" s="31">
        <v>24</v>
      </c>
      <c r="H63" s="31" t="s">
        <v>120</v>
      </c>
      <c r="I63" s="31" t="s">
        <v>56</v>
      </c>
      <c r="J63" s="92">
        <v>186</v>
      </c>
      <c r="K63" s="19">
        <f>J63*2</f>
        <v>372</v>
      </c>
      <c r="L63" s="19">
        <v>2</v>
      </c>
      <c r="M63" s="78">
        <v>30</v>
      </c>
      <c r="N63" s="19"/>
    </row>
    <row r="64" spans="1:19" ht="15" customHeight="1" x14ac:dyDescent="0.2">
      <c r="A64" s="72">
        <v>2</v>
      </c>
      <c r="B64" s="91" t="s">
        <v>115</v>
      </c>
      <c r="C64" s="19"/>
      <c r="D64" s="19"/>
      <c r="E64" s="31" t="s">
        <v>89</v>
      </c>
      <c r="F64" s="31" t="s">
        <v>3</v>
      </c>
      <c r="G64" s="31">
        <v>20</v>
      </c>
      <c r="H64" s="31" t="s">
        <v>121</v>
      </c>
      <c r="I64" s="31" t="s">
        <v>56</v>
      </c>
      <c r="J64" s="92">
        <v>186</v>
      </c>
      <c r="K64" s="19">
        <f>J64*1.5</f>
        <v>279</v>
      </c>
      <c r="L64" s="19">
        <v>3</v>
      </c>
      <c r="M64" s="78">
        <v>25</v>
      </c>
      <c r="N64" s="19"/>
      <c r="R64" s="102">
        <f>M41+M45+M96+M106</f>
        <v>100</v>
      </c>
      <c r="S64" s="40">
        <v>4</v>
      </c>
    </row>
    <row r="65" spans="1:26" ht="15" customHeight="1" x14ac:dyDescent="0.2">
      <c r="A65" s="72">
        <v>3</v>
      </c>
      <c r="B65" s="95" t="s">
        <v>216</v>
      </c>
      <c r="C65" s="19"/>
      <c r="D65" s="19"/>
      <c r="E65" s="31" t="s">
        <v>123</v>
      </c>
      <c r="F65" s="31" t="s">
        <v>3</v>
      </c>
      <c r="G65" s="31">
        <v>16</v>
      </c>
      <c r="H65" s="31" t="s">
        <v>122</v>
      </c>
      <c r="I65" s="31" t="s">
        <v>56</v>
      </c>
      <c r="J65" s="92">
        <v>276</v>
      </c>
      <c r="K65" s="19">
        <f>J65*1</f>
        <v>276</v>
      </c>
      <c r="L65" s="19">
        <v>1</v>
      </c>
      <c r="M65" s="78">
        <v>22</v>
      </c>
      <c r="N65" s="19"/>
    </row>
    <row r="66" spans="1:26" ht="15" customHeight="1" x14ac:dyDescent="0.2">
      <c r="A66" s="72">
        <v>4</v>
      </c>
      <c r="B66" s="91" t="s">
        <v>114</v>
      </c>
      <c r="C66" s="19"/>
      <c r="D66" s="19"/>
      <c r="E66" s="31" t="s">
        <v>119</v>
      </c>
      <c r="F66" s="31" t="s">
        <v>3</v>
      </c>
      <c r="G66" s="31">
        <v>16</v>
      </c>
      <c r="H66" s="31" t="s">
        <v>58</v>
      </c>
      <c r="I66" s="31" t="s">
        <v>56</v>
      </c>
      <c r="J66" s="92">
        <v>185</v>
      </c>
      <c r="K66" s="19">
        <f>J66*1</f>
        <v>185</v>
      </c>
      <c r="L66" s="19"/>
      <c r="M66" s="78">
        <v>20</v>
      </c>
      <c r="N66" s="19" t="s">
        <v>60</v>
      </c>
      <c r="R66" s="110" t="s">
        <v>136</v>
      </c>
    </row>
    <row r="67" spans="1:26" ht="18" customHeight="1" x14ac:dyDescent="0.2">
      <c r="A67" s="304" t="s">
        <v>42</v>
      </c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</row>
    <row r="68" spans="1:26" ht="15" customHeight="1" x14ac:dyDescent="0.2">
      <c r="A68" s="72">
        <v>1</v>
      </c>
      <c r="B68" s="91" t="s">
        <v>109</v>
      </c>
      <c r="C68" s="78"/>
      <c r="D68" s="78"/>
      <c r="E68" s="92" t="s">
        <v>113</v>
      </c>
      <c r="F68" s="92">
        <v>58</v>
      </c>
      <c r="G68" s="92">
        <v>8</v>
      </c>
      <c r="H68" s="92" t="s">
        <v>58</v>
      </c>
      <c r="I68" s="31" t="s">
        <v>56</v>
      </c>
      <c r="J68" s="92">
        <v>224</v>
      </c>
      <c r="K68" s="78">
        <f>J68*1</f>
        <v>224</v>
      </c>
      <c r="L68" s="19"/>
      <c r="M68" s="78">
        <v>30</v>
      </c>
      <c r="N68" s="19" t="s">
        <v>60</v>
      </c>
      <c r="R68" s="102">
        <f>M42</f>
        <v>30</v>
      </c>
      <c r="S68" s="40">
        <v>1</v>
      </c>
    </row>
    <row r="69" spans="1:26" ht="15" customHeight="1" x14ac:dyDescent="0.2">
      <c r="A69" s="72">
        <v>1</v>
      </c>
      <c r="B69" s="95" t="s">
        <v>217</v>
      </c>
      <c r="C69" s="78"/>
      <c r="D69" s="78"/>
      <c r="E69" s="92" t="s">
        <v>76</v>
      </c>
      <c r="F69" s="92">
        <v>63</v>
      </c>
      <c r="G69" s="92">
        <v>12</v>
      </c>
      <c r="H69" s="92" t="s">
        <v>112</v>
      </c>
      <c r="I69" s="31" t="s">
        <v>56</v>
      </c>
      <c r="J69" s="92">
        <v>266</v>
      </c>
      <c r="K69" s="78">
        <f>J69*1.5</f>
        <v>399</v>
      </c>
      <c r="L69" s="19">
        <v>1</v>
      </c>
      <c r="M69" s="78">
        <v>30</v>
      </c>
      <c r="N69" s="19"/>
    </row>
    <row r="70" spans="1:26" ht="15" customHeight="1" x14ac:dyDescent="0.2">
      <c r="A70" s="72">
        <v>2</v>
      </c>
      <c r="B70" s="91" t="s">
        <v>108</v>
      </c>
      <c r="C70" s="78"/>
      <c r="D70" s="78"/>
      <c r="E70" s="92" t="s">
        <v>110</v>
      </c>
      <c r="F70" s="92">
        <v>63</v>
      </c>
      <c r="G70" s="92">
        <v>10</v>
      </c>
      <c r="H70" s="92" t="s">
        <v>58</v>
      </c>
      <c r="I70" s="31" t="s">
        <v>56</v>
      </c>
      <c r="J70" s="92">
        <v>251</v>
      </c>
      <c r="K70" s="78">
        <f>J70*1.3</f>
        <v>326.3</v>
      </c>
      <c r="L70" s="19"/>
      <c r="M70" s="78">
        <v>25</v>
      </c>
      <c r="N70" s="19"/>
      <c r="R70" s="110" t="s">
        <v>83</v>
      </c>
    </row>
    <row r="71" spans="1:26" ht="15" customHeight="1" x14ac:dyDescent="0.2">
      <c r="A71" s="72">
        <v>1</v>
      </c>
      <c r="B71" s="91" t="s">
        <v>57</v>
      </c>
      <c r="C71" s="78"/>
      <c r="D71" s="78"/>
      <c r="E71" s="92" t="s">
        <v>55</v>
      </c>
      <c r="F71" s="92">
        <v>68</v>
      </c>
      <c r="G71" s="92">
        <v>16</v>
      </c>
      <c r="H71" s="92" t="s">
        <v>111</v>
      </c>
      <c r="I71" s="31" t="s">
        <v>56</v>
      </c>
      <c r="J71" s="92">
        <v>265</v>
      </c>
      <c r="K71" s="78">
        <f>J71*2</f>
        <v>530</v>
      </c>
      <c r="L71" s="19" t="s">
        <v>28</v>
      </c>
      <c r="M71" s="78">
        <v>30</v>
      </c>
      <c r="N71" s="19" t="s">
        <v>79</v>
      </c>
    </row>
    <row r="72" spans="1:26" ht="15" customHeight="1" x14ac:dyDescent="0.2">
      <c r="A72" s="72">
        <v>1</v>
      </c>
      <c r="B72" s="95" t="s">
        <v>104</v>
      </c>
      <c r="C72" s="78"/>
      <c r="D72" s="78"/>
      <c r="E72" s="92">
        <v>88</v>
      </c>
      <c r="F72" s="92" t="s">
        <v>6</v>
      </c>
      <c r="G72" s="92">
        <v>16</v>
      </c>
      <c r="H72" s="92" t="s">
        <v>51</v>
      </c>
      <c r="I72" s="31" t="s">
        <v>56</v>
      </c>
      <c r="J72" s="92">
        <v>250</v>
      </c>
      <c r="K72" s="78">
        <f>J72*2</f>
        <v>500</v>
      </c>
      <c r="L72" s="19" t="s">
        <v>28</v>
      </c>
      <c r="M72" s="78">
        <v>30</v>
      </c>
      <c r="N72" s="19"/>
      <c r="R72" s="102">
        <f>M43</f>
        <v>25</v>
      </c>
      <c r="S72" s="40">
        <v>1</v>
      </c>
    </row>
    <row r="73" spans="1:26" ht="15" customHeight="1" x14ac:dyDescent="0.2">
      <c r="A73" s="100"/>
      <c r="B73" s="96"/>
      <c r="C73" s="79"/>
      <c r="D73" s="79"/>
      <c r="E73" s="97"/>
      <c r="F73" s="97"/>
      <c r="G73" s="97"/>
      <c r="H73" s="97"/>
      <c r="I73" s="98"/>
      <c r="J73" s="97"/>
      <c r="K73" s="79"/>
      <c r="L73" s="99"/>
      <c r="M73" s="79"/>
      <c r="N73" s="99"/>
    </row>
    <row r="74" spans="1:26" ht="15.75" x14ac:dyDescent="0.2">
      <c r="B74" s="18" t="s">
        <v>22</v>
      </c>
      <c r="D74" s="18" t="s">
        <v>24</v>
      </c>
      <c r="G74" s="18" t="s">
        <v>23</v>
      </c>
      <c r="L74" s="18" t="s">
        <v>29</v>
      </c>
      <c r="R74" s="110" t="s">
        <v>69</v>
      </c>
    </row>
    <row r="75" spans="1:26" ht="15" customHeight="1" x14ac:dyDescent="0.2">
      <c r="A75" s="100"/>
      <c r="B75" s="96"/>
      <c r="C75" s="79"/>
      <c r="D75" s="79"/>
      <c r="E75" s="97"/>
      <c r="F75" s="97"/>
      <c r="G75" s="97"/>
      <c r="H75" s="97"/>
      <c r="I75" s="98"/>
      <c r="J75" s="97"/>
      <c r="K75" s="79"/>
      <c r="L75" s="99"/>
      <c r="M75" s="79"/>
      <c r="N75" s="99"/>
    </row>
    <row r="76" spans="1:26" s="2" customFormat="1" ht="15.75" customHeight="1" x14ac:dyDescent="0.25">
      <c r="A76" s="298" t="s">
        <v>190</v>
      </c>
      <c r="B76" s="298"/>
      <c r="C76" s="87"/>
      <c r="N76" s="3"/>
      <c r="O76" s="90"/>
      <c r="P76" s="90"/>
      <c r="Q76" s="90"/>
      <c r="R76" s="101">
        <f>M44+M128+M129+M120</f>
        <v>75</v>
      </c>
      <c r="S76" s="104">
        <v>4</v>
      </c>
      <c r="W76" s="4"/>
    </row>
    <row r="77" spans="1:26" s="6" customFormat="1" ht="20.25" x14ac:dyDescent="0.3">
      <c r="A77" s="300" t="s">
        <v>10</v>
      </c>
      <c r="B77" s="300"/>
      <c r="C77" s="300"/>
      <c r="D77" s="300"/>
      <c r="E77" s="300"/>
      <c r="F77" s="300"/>
      <c r="G77" s="300"/>
      <c r="H77" s="300"/>
      <c r="I77" s="300"/>
      <c r="J77" s="300"/>
      <c r="K77" s="300"/>
      <c r="L77" s="300"/>
      <c r="M77" s="300"/>
      <c r="N77" s="300"/>
      <c r="O77" s="90"/>
      <c r="P77" s="90"/>
      <c r="Q77" s="90"/>
      <c r="R77" s="101"/>
      <c r="S77" s="105"/>
      <c r="T77" s="5"/>
      <c r="U77" s="5"/>
      <c r="V77" s="5"/>
      <c r="W77" s="5"/>
      <c r="X77" s="5"/>
    </row>
    <row r="78" spans="1:26" s="6" customFormat="1" ht="20.25" x14ac:dyDescent="0.3">
      <c r="A78" s="300" t="s">
        <v>61</v>
      </c>
      <c r="B78" s="300"/>
      <c r="C78" s="300"/>
      <c r="D78" s="300"/>
      <c r="E78" s="300"/>
      <c r="F78" s="300"/>
      <c r="G78" s="300"/>
      <c r="H78" s="300"/>
      <c r="I78" s="300"/>
      <c r="J78" s="300"/>
      <c r="K78" s="300"/>
      <c r="L78" s="300"/>
      <c r="M78" s="300"/>
      <c r="N78" s="300"/>
      <c r="O78" s="90"/>
      <c r="P78" s="90"/>
      <c r="Q78" s="90"/>
      <c r="R78" s="109" t="s">
        <v>112</v>
      </c>
      <c r="S78" s="105"/>
      <c r="T78" s="5"/>
      <c r="U78" s="5"/>
      <c r="V78" s="5"/>
      <c r="W78" s="5"/>
      <c r="X78" s="5"/>
      <c r="Y78" s="5"/>
      <c r="Z78" s="5"/>
    </row>
    <row r="79" spans="1:26" s="6" customFormat="1" ht="20.25" x14ac:dyDescent="0.3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90"/>
      <c r="P79" s="90"/>
      <c r="Q79" s="90"/>
      <c r="R79" s="101"/>
      <c r="S79" s="106"/>
      <c r="T79" s="88"/>
      <c r="U79" s="88"/>
      <c r="V79" s="88"/>
      <c r="W79" s="88"/>
      <c r="X79" s="88"/>
    </row>
    <row r="80" spans="1:26" s="6" customFormat="1" ht="22.5" x14ac:dyDescent="0.3">
      <c r="A80" s="301" t="s">
        <v>25</v>
      </c>
      <c r="B80" s="301"/>
      <c r="C80" s="301"/>
      <c r="D80" s="301"/>
      <c r="E80" s="301"/>
      <c r="F80" s="301"/>
      <c r="G80" s="301"/>
      <c r="H80" s="301"/>
      <c r="I80" s="301"/>
      <c r="J80" s="301"/>
      <c r="K80" s="301"/>
      <c r="L80" s="301"/>
      <c r="M80" s="301"/>
      <c r="N80" s="301"/>
      <c r="O80" s="90"/>
      <c r="P80" s="90"/>
      <c r="Q80" s="90"/>
      <c r="R80" s="101">
        <f>M46+M69+M94+M102+M103+M109+M110+M111+M113+M117+M121+M130</f>
        <v>250</v>
      </c>
      <c r="S80" s="105">
        <v>12</v>
      </c>
      <c r="T80" s="8"/>
      <c r="U80" s="8"/>
      <c r="V80" s="8"/>
      <c r="W80" s="8"/>
      <c r="X80" s="8"/>
    </row>
    <row r="81" spans="1:26" s="6" customFormat="1" ht="22.5" x14ac:dyDescent="0.3">
      <c r="A81" s="301"/>
      <c r="B81" s="301"/>
      <c r="C81" s="301"/>
      <c r="D81" s="301"/>
      <c r="E81" s="301"/>
      <c r="F81" s="301"/>
      <c r="G81" s="301"/>
      <c r="H81" s="301"/>
      <c r="I81" s="301"/>
      <c r="J81" s="301"/>
      <c r="K81" s="301"/>
      <c r="L81" s="301"/>
      <c r="M81" s="301"/>
      <c r="N81" s="301"/>
      <c r="O81" s="90"/>
      <c r="P81" s="90"/>
      <c r="Q81" s="90"/>
      <c r="R81" s="101"/>
      <c r="S81" s="105"/>
      <c r="T81" s="8"/>
      <c r="U81" s="8"/>
      <c r="V81" s="8"/>
      <c r="W81" s="8"/>
      <c r="X81" s="8"/>
      <c r="Y81" s="8"/>
      <c r="Z81" s="8"/>
    </row>
    <row r="82" spans="1:26" s="10" customFormat="1" ht="23.25" x14ac:dyDescent="0.35">
      <c r="A82" s="302" t="s">
        <v>11</v>
      </c>
      <c r="B82" s="302"/>
      <c r="C82" s="302"/>
      <c r="D82" s="302"/>
      <c r="E82" s="302"/>
      <c r="F82" s="302"/>
      <c r="G82" s="302"/>
      <c r="H82" s="302"/>
      <c r="I82" s="302"/>
      <c r="J82" s="302"/>
      <c r="K82" s="302"/>
      <c r="L82" s="302"/>
      <c r="M82" s="302"/>
      <c r="N82" s="302"/>
      <c r="O82" s="90"/>
      <c r="P82" s="90"/>
      <c r="Q82" s="90"/>
      <c r="R82" s="109" t="s">
        <v>127</v>
      </c>
      <c r="S82" s="105"/>
      <c r="T82" s="9"/>
      <c r="U82" s="9"/>
      <c r="V82" s="9"/>
      <c r="W82" s="9"/>
      <c r="X82" s="9"/>
    </row>
    <row r="83" spans="1:26" s="10" customFormat="1" ht="18.75" customHeight="1" x14ac:dyDescent="0.3">
      <c r="A83" s="303" t="s">
        <v>32</v>
      </c>
      <c r="B83" s="303"/>
      <c r="C83" s="303"/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90"/>
      <c r="P83" s="90"/>
      <c r="Q83" s="90"/>
      <c r="R83" s="101"/>
      <c r="S83" s="104"/>
    </row>
    <row r="84" spans="1:26" s="10" customFormat="1" ht="18.75" customHeight="1" x14ac:dyDescent="0.3">
      <c r="A84" s="86"/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90"/>
      <c r="P84" s="90"/>
      <c r="Q84" s="90"/>
      <c r="R84" s="101">
        <f>M53+M60</f>
        <v>38</v>
      </c>
      <c r="S84" s="104">
        <v>2</v>
      </c>
    </row>
    <row r="85" spans="1:26" ht="15" customHeight="1" x14ac:dyDescent="0.2">
      <c r="A85" s="299"/>
      <c r="B85" s="299"/>
      <c r="C85" s="299"/>
      <c r="D85" s="299"/>
      <c r="E85" s="299"/>
      <c r="F85" s="299"/>
      <c r="G85" s="299"/>
      <c r="H85" s="299"/>
      <c r="I85" s="299"/>
      <c r="J85" s="299"/>
      <c r="K85" s="299"/>
      <c r="L85" s="299"/>
      <c r="M85" s="299"/>
      <c r="N85" s="299"/>
    </row>
    <row r="86" spans="1:26" ht="21.75" customHeight="1" x14ac:dyDescent="0.25">
      <c r="A86" s="89" t="s">
        <v>12</v>
      </c>
      <c r="B86" s="89" t="s">
        <v>13</v>
      </c>
      <c r="C86" s="89" t="s">
        <v>14</v>
      </c>
      <c r="D86" s="89" t="s">
        <v>15</v>
      </c>
      <c r="E86" s="15" t="s">
        <v>16</v>
      </c>
      <c r="F86" s="16" t="s">
        <v>0</v>
      </c>
      <c r="G86" s="16" t="s">
        <v>17</v>
      </c>
      <c r="H86" s="89" t="s">
        <v>18</v>
      </c>
      <c r="I86" s="17" t="s">
        <v>19</v>
      </c>
      <c r="J86" s="15" t="s">
        <v>20</v>
      </c>
      <c r="K86" s="89" t="s">
        <v>1</v>
      </c>
      <c r="L86" s="85" t="s">
        <v>15</v>
      </c>
      <c r="M86" s="85" t="s">
        <v>38</v>
      </c>
      <c r="N86" s="29" t="s">
        <v>21</v>
      </c>
      <c r="O86" s="90"/>
      <c r="P86" s="90"/>
      <c r="Q86" s="90"/>
      <c r="R86" s="109" t="s">
        <v>129</v>
      </c>
    </row>
    <row r="87" spans="1:26" ht="18" customHeight="1" x14ac:dyDescent="0.2">
      <c r="A87" s="304" t="s">
        <v>43</v>
      </c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N87" s="304"/>
    </row>
    <row r="88" spans="1:26" ht="15" customHeight="1" x14ac:dyDescent="0.2">
      <c r="A88" s="72">
        <v>1</v>
      </c>
      <c r="B88" s="95" t="s">
        <v>95</v>
      </c>
      <c r="C88" s="19"/>
      <c r="D88" s="19"/>
      <c r="E88" s="92" t="s">
        <v>183</v>
      </c>
      <c r="F88" s="92">
        <v>73</v>
      </c>
      <c r="G88" s="92">
        <v>24</v>
      </c>
      <c r="H88" s="92" t="s">
        <v>93</v>
      </c>
      <c r="I88" s="31" t="s">
        <v>56</v>
      </c>
      <c r="J88" s="92">
        <v>235</v>
      </c>
      <c r="K88" s="19">
        <f>J88*2</f>
        <v>470</v>
      </c>
      <c r="L88" s="19" t="s">
        <v>28</v>
      </c>
      <c r="M88" s="78">
        <v>30</v>
      </c>
      <c r="N88" s="19"/>
      <c r="R88" s="102">
        <f>M57</f>
        <v>16</v>
      </c>
      <c r="S88" s="40">
        <v>1</v>
      </c>
    </row>
    <row r="89" spans="1:26" ht="15" customHeight="1" x14ac:dyDescent="0.2">
      <c r="A89" s="72">
        <v>2</v>
      </c>
      <c r="B89" s="91" t="s">
        <v>176</v>
      </c>
      <c r="C89" s="19"/>
      <c r="D89" s="19"/>
      <c r="E89" s="92">
        <v>70.7</v>
      </c>
      <c r="F89" s="92">
        <v>73</v>
      </c>
      <c r="G89" s="92">
        <v>24</v>
      </c>
      <c r="H89" s="92" t="s">
        <v>185</v>
      </c>
      <c r="I89" s="31" t="s">
        <v>56</v>
      </c>
      <c r="J89" s="92">
        <v>211</v>
      </c>
      <c r="K89" s="19">
        <f>J89*2</f>
        <v>422</v>
      </c>
      <c r="L89" s="19">
        <v>1</v>
      </c>
      <c r="M89" s="78">
        <v>25</v>
      </c>
      <c r="N89" s="19"/>
    </row>
    <row r="90" spans="1:26" ht="15" customHeight="1" x14ac:dyDescent="0.2">
      <c r="A90" s="72">
        <v>3</v>
      </c>
      <c r="B90" s="95" t="s">
        <v>107</v>
      </c>
      <c r="C90" s="19"/>
      <c r="D90" s="19"/>
      <c r="E90" s="92" t="s">
        <v>160</v>
      </c>
      <c r="F90" s="92">
        <v>73</v>
      </c>
      <c r="G90" s="92">
        <v>24</v>
      </c>
      <c r="H90" s="92" t="s">
        <v>450</v>
      </c>
      <c r="I90" s="31" t="s">
        <v>56</v>
      </c>
      <c r="J90" s="92">
        <v>200</v>
      </c>
      <c r="K90" s="19">
        <f>J90*2</f>
        <v>400</v>
      </c>
      <c r="L90" s="19">
        <v>1</v>
      </c>
      <c r="M90" s="78">
        <v>22</v>
      </c>
      <c r="N90" s="19" t="s">
        <v>60</v>
      </c>
      <c r="R90" s="109" t="s">
        <v>125</v>
      </c>
    </row>
    <row r="91" spans="1:26" ht="15" customHeight="1" x14ac:dyDescent="0.2">
      <c r="A91" s="72">
        <v>4</v>
      </c>
      <c r="B91" s="95" t="s">
        <v>94</v>
      </c>
      <c r="C91" s="19"/>
      <c r="D91" s="19"/>
      <c r="E91" s="92" t="s">
        <v>186</v>
      </c>
      <c r="F91" s="92">
        <v>73</v>
      </c>
      <c r="G91" s="92">
        <v>20</v>
      </c>
      <c r="H91" s="92" t="s">
        <v>93</v>
      </c>
      <c r="I91" s="31" t="s">
        <v>56</v>
      </c>
      <c r="J91" s="92">
        <v>208</v>
      </c>
      <c r="K91" s="19">
        <f>J91*1.5</f>
        <v>312</v>
      </c>
      <c r="L91" s="19">
        <v>1</v>
      </c>
      <c r="M91" s="78">
        <v>20</v>
      </c>
      <c r="N91" s="19"/>
    </row>
    <row r="92" spans="1:26" ht="15" customHeight="1" x14ac:dyDescent="0.2">
      <c r="A92" s="72">
        <v>1</v>
      </c>
      <c r="B92" s="95" t="s">
        <v>92</v>
      </c>
      <c r="C92" s="19"/>
      <c r="D92" s="19"/>
      <c r="E92" s="92" t="s">
        <v>177</v>
      </c>
      <c r="F92" s="92">
        <v>78</v>
      </c>
      <c r="G92" s="92">
        <v>24</v>
      </c>
      <c r="H92" s="92" t="s">
        <v>7</v>
      </c>
      <c r="I92" s="31" t="s">
        <v>56</v>
      </c>
      <c r="J92" s="92">
        <v>295</v>
      </c>
      <c r="K92" s="19">
        <f>J92*2</f>
        <v>590</v>
      </c>
      <c r="L92" s="19" t="s">
        <v>28</v>
      </c>
      <c r="M92" s="78">
        <v>30</v>
      </c>
      <c r="N92" s="19" t="s">
        <v>92</v>
      </c>
      <c r="R92" s="102">
        <f>M59</f>
        <v>14</v>
      </c>
      <c r="S92" s="40">
        <v>1</v>
      </c>
    </row>
    <row r="93" spans="1:26" ht="15" customHeight="1" x14ac:dyDescent="0.2">
      <c r="A93" s="72">
        <v>2</v>
      </c>
      <c r="B93" s="91" t="s">
        <v>175</v>
      </c>
      <c r="C93" s="19"/>
      <c r="D93" s="19"/>
      <c r="E93" s="92">
        <v>75.8</v>
      </c>
      <c r="F93" s="92">
        <v>78</v>
      </c>
      <c r="G93" s="92">
        <v>24</v>
      </c>
      <c r="H93" s="92" t="s">
        <v>182</v>
      </c>
      <c r="I93" s="31" t="s">
        <v>56</v>
      </c>
      <c r="J93" s="92">
        <v>244</v>
      </c>
      <c r="K93" s="19">
        <f>J93*2</f>
        <v>488</v>
      </c>
      <c r="L93" s="19" t="s">
        <v>28</v>
      </c>
      <c r="M93" s="78">
        <v>25</v>
      </c>
      <c r="N93" s="19"/>
    </row>
    <row r="94" spans="1:26" ht="15" customHeight="1" x14ac:dyDescent="0.2">
      <c r="A94" s="72">
        <v>3</v>
      </c>
      <c r="B94" s="95" t="s">
        <v>218</v>
      </c>
      <c r="C94" s="19"/>
      <c r="D94" s="19"/>
      <c r="E94" s="92" t="s">
        <v>187</v>
      </c>
      <c r="F94" s="92">
        <v>78</v>
      </c>
      <c r="G94" s="92">
        <v>24</v>
      </c>
      <c r="H94" s="92" t="s">
        <v>112</v>
      </c>
      <c r="I94" s="31" t="s">
        <v>56</v>
      </c>
      <c r="J94" s="92">
        <v>205</v>
      </c>
      <c r="K94" s="19">
        <f>J94*2</f>
        <v>410</v>
      </c>
      <c r="L94" s="19">
        <v>1</v>
      </c>
      <c r="M94" s="78">
        <v>22</v>
      </c>
      <c r="N94" s="19"/>
      <c r="R94" s="109" t="s">
        <v>128</v>
      </c>
    </row>
    <row r="95" spans="1:26" ht="15" customHeight="1" x14ac:dyDescent="0.2">
      <c r="A95" s="72">
        <v>1</v>
      </c>
      <c r="B95" s="91" t="s">
        <v>174</v>
      </c>
      <c r="C95" s="19"/>
      <c r="D95" s="19"/>
      <c r="E95" s="92" t="s">
        <v>180</v>
      </c>
      <c r="F95" s="92">
        <v>95</v>
      </c>
      <c r="G95" s="92">
        <v>24</v>
      </c>
      <c r="H95" s="92" t="s">
        <v>131</v>
      </c>
      <c r="I95" s="31" t="s">
        <v>56</v>
      </c>
      <c r="J95" s="92">
        <v>258</v>
      </c>
      <c r="K95" s="19">
        <f>J95*2</f>
        <v>516</v>
      </c>
      <c r="L95" s="19" t="s">
        <v>28</v>
      </c>
      <c r="M95" s="78">
        <v>30</v>
      </c>
      <c r="N95" s="19"/>
      <c r="R95" s="18"/>
      <c r="S95" s="18"/>
    </row>
    <row r="96" spans="1:26" ht="15" customHeight="1" x14ac:dyDescent="0.2">
      <c r="A96" s="72">
        <v>2</v>
      </c>
      <c r="B96" s="95" t="s">
        <v>219</v>
      </c>
      <c r="C96" s="19"/>
      <c r="D96" s="19"/>
      <c r="E96" s="93">
        <v>90.4</v>
      </c>
      <c r="F96" s="92">
        <v>95</v>
      </c>
      <c r="G96" s="92">
        <v>20</v>
      </c>
      <c r="H96" s="92" t="s">
        <v>122</v>
      </c>
      <c r="I96" s="31" t="s">
        <v>56</v>
      </c>
      <c r="J96" s="92">
        <v>253</v>
      </c>
      <c r="K96" s="19">
        <f>J96*1.5</f>
        <v>379.5</v>
      </c>
      <c r="L96" s="19">
        <v>1</v>
      </c>
      <c r="M96" s="78">
        <v>25</v>
      </c>
      <c r="N96" s="19"/>
      <c r="R96" s="102">
        <f>M61</f>
        <v>12</v>
      </c>
      <c r="S96" s="40">
        <v>1</v>
      </c>
    </row>
    <row r="97" spans="1:19" ht="15" customHeight="1" x14ac:dyDescent="0.2">
      <c r="A97" s="72">
        <v>1</v>
      </c>
      <c r="B97" s="91" t="s">
        <v>39</v>
      </c>
      <c r="C97" s="19"/>
      <c r="D97" s="19"/>
      <c r="E97" s="92" t="s">
        <v>178</v>
      </c>
      <c r="F97" s="92" t="s">
        <v>3</v>
      </c>
      <c r="G97" s="92">
        <v>24</v>
      </c>
      <c r="H97" s="92" t="s">
        <v>2</v>
      </c>
      <c r="I97" s="31" t="s">
        <v>56</v>
      </c>
      <c r="J97" s="92">
        <v>295</v>
      </c>
      <c r="K97" s="19">
        <f>J97*2</f>
        <v>590</v>
      </c>
      <c r="L97" s="19" t="s">
        <v>28</v>
      </c>
      <c r="M97" s="78">
        <v>30</v>
      </c>
      <c r="N97" s="19" t="s">
        <v>39</v>
      </c>
      <c r="R97" s="92"/>
    </row>
    <row r="98" spans="1:19" ht="15" customHeight="1" x14ac:dyDescent="0.2">
      <c r="A98" s="72">
        <v>2</v>
      </c>
      <c r="B98" s="95" t="s">
        <v>220</v>
      </c>
      <c r="C98" s="19"/>
      <c r="D98" s="19"/>
      <c r="E98" s="92">
        <v>103.4</v>
      </c>
      <c r="F98" s="92" t="s">
        <v>3</v>
      </c>
      <c r="G98" s="92">
        <v>24</v>
      </c>
      <c r="H98" s="92" t="s">
        <v>7</v>
      </c>
      <c r="I98" s="31" t="s">
        <v>56</v>
      </c>
      <c r="J98" s="92">
        <v>255</v>
      </c>
      <c r="K98" s="19">
        <f>J98*2</f>
        <v>510</v>
      </c>
      <c r="L98" s="19" t="s">
        <v>28</v>
      </c>
      <c r="M98" s="78">
        <v>25</v>
      </c>
      <c r="N98" s="19" t="s">
        <v>92</v>
      </c>
    </row>
    <row r="99" spans="1:19" ht="15" customHeight="1" x14ac:dyDescent="0.2">
      <c r="A99" s="72">
        <v>3</v>
      </c>
      <c r="B99" s="95" t="s">
        <v>221</v>
      </c>
      <c r="C99" s="19"/>
      <c r="D99" s="19"/>
      <c r="E99" s="92">
        <v>102.75</v>
      </c>
      <c r="F99" s="92" t="s">
        <v>3</v>
      </c>
      <c r="G99" s="92">
        <v>24</v>
      </c>
      <c r="H99" s="92" t="s">
        <v>184</v>
      </c>
      <c r="I99" s="31" t="s">
        <v>56</v>
      </c>
      <c r="J99" s="92">
        <v>221</v>
      </c>
      <c r="K99" s="19">
        <f>J99*2</f>
        <v>442</v>
      </c>
      <c r="L99" s="19">
        <v>1</v>
      </c>
      <c r="M99" s="78">
        <v>22</v>
      </c>
      <c r="N99" s="19"/>
      <c r="R99" s="109" t="s">
        <v>120</v>
      </c>
    </row>
    <row r="100" spans="1:19" ht="15" customHeight="1" x14ac:dyDescent="0.2">
      <c r="A100" s="72">
        <v>4</v>
      </c>
      <c r="B100" s="91" t="s">
        <v>77</v>
      </c>
      <c r="C100" s="19"/>
      <c r="D100" s="19"/>
      <c r="E100" s="92" t="s">
        <v>181</v>
      </c>
      <c r="F100" s="92" t="s">
        <v>3</v>
      </c>
      <c r="G100" s="92">
        <v>20</v>
      </c>
      <c r="H100" s="92" t="s">
        <v>5</v>
      </c>
      <c r="I100" s="31" t="s">
        <v>56</v>
      </c>
      <c r="J100" s="92">
        <v>255</v>
      </c>
      <c r="K100" s="19">
        <f>J100*1.5</f>
        <v>382.5</v>
      </c>
      <c r="L100" s="19">
        <v>1</v>
      </c>
      <c r="M100" s="78">
        <v>20</v>
      </c>
      <c r="N100" s="19"/>
      <c r="R100" s="102">
        <f>M63</f>
        <v>30</v>
      </c>
      <c r="S100" s="40">
        <v>1</v>
      </c>
    </row>
    <row r="101" spans="1:19" ht="15" customHeight="1" x14ac:dyDescent="0.2">
      <c r="A101" s="72">
        <v>5</v>
      </c>
      <c r="B101" s="95" t="s">
        <v>222</v>
      </c>
      <c r="C101" s="19"/>
      <c r="D101" s="19"/>
      <c r="E101" s="92">
        <v>110</v>
      </c>
      <c r="F101" s="92" t="s">
        <v>3</v>
      </c>
      <c r="G101" s="92">
        <v>24</v>
      </c>
      <c r="H101" s="92" t="s">
        <v>124</v>
      </c>
      <c r="I101" s="31" t="s">
        <v>56</v>
      </c>
      <c r="J101" s="92">
        <v>180</v>
      </c>
      <c r="K101" s="19">
        <f>J101*2</f>
        <v>360</v>
      </c>
      <c r="L101" s="19">
        <v>2</v>
      </c>
      <c r="M101" s="78">
        <v>18</v>
      </c>
      <c r="N101" s="19"/>
    </row>
    <row r="102" spans="1:19" ht="15" customHeight="1" x14ac:dyDescent="0.2">
      <c r="A102" s="72">
        <v>6</v>
      </c>
      <c r="B102" s="91" t="s">
        <v>173</v>
      </c>
      <c r="C102" s="19"/>
      <c r="D102" s="19"/>
      <c r="E102" s="92">
        <v>101.3</v>
      </c>
      <c r="F102" s="92" t="s">
        <v>3</v>
      </c>
      <c r="G102" s="92">
        <v>16</v>
      </c>
      <c r="H102" s="92" t="s">
        <v>112</v>
      </c>
      <c r="I102" s="31" t="s">
        <v>56</v>
      </c>
      <c r="J102" s="92">
        <v>286</v>
      </c>
      <c r="K102" s="19">
        <f>J102*1</f>
        <v>286</v>
      </c>
      <c r="L102" s="19">
        <v>1</v>
      </c>
      <c r="M102" s="78">
        <v>16</v>
      </c>
      <c r="N102" s="19"/>
      <c r="R102" s="109" t="s">
        <v>51</v>
      </c>
    </row>
    <row r="103" spans="1:19" ht="15" customHeight="1" x14ac:dyDescent="0.2">
      <c r="A103" s="72">
        <v>7</v>
      </c>
      <c r="B103" s="95" t="s">
        <v>223</v>
      </c>
      <c r="C103" s="19"/>
      <c r="D103" s="19"/>
      <c r="E103" s="92" t="s">
        <v>179</v>
      </c>
      <c r="F103" s="92" t="s">
        <v>3</v>
      </c>
      <c r="G103" s="92">
        <v>16</v>
      </c>
      <c r="H103" s="92" t="s">
        <v>112</v>
      </c>
      <c r="I103" s="31" t="s">
        <v>56</v>
      </c>
      <c r="J103" s="92">
        <v>268</v>
      </c>
      <c r="K103" s="19">
        <f>J103*1</f>
        <v>268</v>
      </c>
      <c r="L103" s="19">
        <v>1</v>
      </c>
      <c r="M103" s="78">
        <v>15</v>
      </c>
      <c r="N103" s="19"/>
    </row>
    <row r="104" spans="1:19" ht="18" customHeight="1" x14ac:dyDescent="0.2">
      <c r="A104" s="304" t="s">
        <v>45</v>
      </c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R104" s="102">
        <f>M72+M118+M119+M114</f>
        <v>115</v>
      </c>
      <c r="S104" s="40">
        <v>4</v>
      </c>
    </row>
    <row r="105" spans="1:19" ht="15" customHeight="1" x14ac:dyDescent="0.2">
      <c r="A105" s="72">
        <v>1</v>
      </c>
      <c r="B105" s="91" t="s">
        <v>170</v>
      </c>
      <c r="C105" s="73"/>
      <c r="D105" s="73"/>
      <c r="E105" s="92">
        <v>95</v>
      </c>
      <c r="F105" s="92" t="s">
        <v>6</v>
      </c>
      <c r="G105" s="92">
        <v>12</v>
      </c>
      <c r="H105" s="92" t="s">
        <v>171</v>
      </c>
      <c r="I105" s="31" t="s">
        <v>56</v>
      </c>
      <c r="J105" s="92">
        <v>260</v>
      </c>
      <c r="K105" s="71">
        <f>J105*1.5</f>
        <v>390</v>
      </c>
      <c r="L105" s="71">
        <v>1</v>
      </c>
      <c r="M105" s="71">
        <v>30</v>
      </c>
      <c r="N105" s="73"/>
    </row>
    <row r="106" spans="1:19" ht="15" customHeight="1" x14ac:dyDescent="0.2">
      <c r="A106" s="72">
        <v>2</v>
      </c>
      <c r="B106" s="95" t="s">
        <v>224</v>
      </c>
      <c r="C106" s="73"/>
      <c r="D106" s="73"/>
      <c r="E106" s="92" t="s">
        <v>172</v>
      </c>
      <c r="F106" s="92" t="s">
        <v>6</v>
      </c>
      <c r="G106" s="92">
        <v>16</v>
      </c>
      <c r="H106" s="92" t="s">
        <v>122</v>
      </c>
      <c r="I106" s="31" t="s">
        <v>56</v>
      </c>
      <c r="J106" s="92">
        <v>116</v>
      </c>
      <c r="K106" s="71">
        <f>J106*2</f>
        <v>232</v>
      </c>
      <c r="L106" s="71">
        <v>3</v>
      </c>
      <c r="M106" s="71">
        <v>25</v>
      </c>
      <c r="N106" s="73"/>
      <c r="R106" s="109" t="s">
        <v>93</v>
      </c>
    </row>
    <row r="107" spans="1:19" ht="18" customHeight="1" x14ac:dyDescent="0.2">
      <c r="A107" s="304" t="s">
        <v>46</v>
      </c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</row>
    <row r="108" spans="1:19" ht="15" customHeight="1" x14ac:dyDescent="0.2">
      <c r="A108" s="72">
        <v>1</v>
      </c>
      <c r="B108" s="91" t="s">
        <v>84</v>
      </c>
      <c r="C108" s="19"/>
      <c r="D108" s="19"/>
      <c r="E108" s="92">
        <v>53.18</v>
      </c>
      <c r="F108" s="92">
        <v>58</v>
      </c>
      <c r="G108" s="92">
        <v>16</v>
      </c>
      <c r="H108" s="92" t="s">
        <v>81</v>
      </c>
      <c r="I108" s="31" t="s">
        <v>56</v>
      </c>
      <c r="J108" s="92">
        <v>244</v>
      </c>
      <c r="K108" s="19">
        <f>J108*1</f>
        <v>244</v>
      </c>
      <c r="L108" s="19">
        <v>1</v>
      </c>
      <c r="M108" s="78">
        <v>30</v>
      </c>
      <c r="N108" s="19" t="s">
        <v>86</v>
      </c>
      <c r="R108" s="102">
        <f>M88+M91</f>
        <v>50</v>
      </c>
      <c r="S108" s="40">
        <v>2</v>
      </c>
    </row>
    <row r="109" spans="1:19" ht="15" customHeight="1" x14ac:dyDescent="0.2">
      <c r="A109" s="72">
        <v>2</v>
      </c>
      <c r="B109" s="95" t="s">
        <v>225</v>
      </c>
      <c r="C109" s="19"/>
      <c r="D109" s="19"/>
      <c r="E109" s="92" t="s">
        <v>153</v>
      </c>
      <c r="F109" s="92">
        <v>58</v>
      </c>
      <c r="G109" s="92">
        <v>8</v>
      </c>
      <c r="H109" s="92" t="s">
        <v>112</v>
      </c>
      <c r="I109" s="31" t="s">
        <v>56</v>
      </c>
      <c r="J109" s="92">
        <v>306</v>
      </c>
      <c r="K109" s="19">
        <f>J109*0.4</f>
        <v>122.4</v>
      </c>
      <c r="L109" s="19">
        <v>1</v>
      </c>
      <c r="M109" s="78">
        <v>25</v>
      </c>
      <c r="N109" s="19"/>
    </row>
    <row r="110" spans="1:19" ht="15" customHeight="1" x14ac:dyDescent="0.2">
      <c r="A110" s="72">
        <v>3</v>
      </c>
      <c r="B110" s="95" t="s">
        <v>226</v>
      </c>
      <c r="C110" s="19"/>
      <c r="D110" s="19"/>
      <c r="E110" s="92" t="s">
        <v>152</v>
      </c>
      <c r="F110" s="92">
        <v>58</v>
      </c>
      <c r="G110" s="92">
        <v>8</v>
      </c>
      <c r="H110" s="92" t="s">
        <v>112</v>
      </c>
      <c r="I110" s="31" t="s">
        <v>56</v>
      </c>
      <c r="J110" s="92">
        <v>292</v>
      </c>
      <c r="K110" s="19">
        <f>J110*0.4</f>
        <v>116.80000000000001</v>
      </c>
      <c r="L110" s="19">
        <v>1</v>
      </c>
      <c r="M110" s="78">
        <v>22</v>
      </c>
      <c r="N110" s="19"/>
      <c r="R110" s="109" t="s">
        <v>185</v>
      </c>
    </row>
    <row r="111" spans="1:19" ht="15" customHeight="1" x14ac:dyDescent="0.2">
      <c r="A111" s="72">
        <v>4</v>
      </c>
      <c r="B111" s="95" t="s">
        <v>227</v>
      </c>
      <c r="C111" s="19"/>
      <c r="D111" s="19"/>
      <c r="E111" s="92" t="s">
        <v>151</v>
      </c>
      <c r="F111" s="92">
        <v>58</v>
      </c>
      <c r="G111" s="92">
        <v>8</v>
      </c>
      <c r="H111" s="92" t="s">
        <v>112</v>
      </c>
      <c r="I111" s="31" t="s">
        <v>56</v>
      </c>
      <c r="J111" s="92">
        <v>265</v>
      </c>
      <c r="K111" s="19">
        <f>J111*0.4</f>
        <v>106</v>
      </c>
      <c r="L111" s="19">
        <v>1</v>
      </c>
      <c r="M111" s="78">
        <v>20</v>
      </c>
      <c r="N111" s="19"/>
    </row>
    <row r="112" spans="1:19" ht="15" customHeight="1" x14ac:dyDescent="0.2">
      <c r="A112" s="72">
        <v>5</v>
      </c>
      <c r="B112" s="91" t="s">
        <v>144</v>
      </c>
      <c r="C112" s="19"/>
      <c r="D112" s="19"/>
      <c r="E112" s="92">
        <v>52.3</v>
      </c>
      <c r="F112" s="92">
        <v>58</v>
      </c>
      <c r="G112" s="92">
        <v>8</v>
      </c>
      <c r="H112" s="92" t="s">
        <v>7</v>
      </c>
      <c r="I112" s="31" t="s">
        <v>56</v>
      </c>
      <c r="J112" s="92">
        <v>256</v>
      </c>
      <c r="K112" s="19">
        <f>J112*0.4</f>
        <v>102.4</v>
      </c>
      <c r="L112" s="19">
        <v>1</v>
      </c>
      <c r="M112" s="78">
        <v>18</v>
      </c>
      <c r="N112" s="19" t="s">
        <v>92</v>
      </c>
      <c r="R112" s="102">
        <f>M89</f>
        <v>25</v>
      </c>
      <c r="S112" s="40">
        <v>1</v>
      </c>
    </row>
    <row r="113" spans="1:19" ht="15" customHeight="1" x14ac:dyDescent="0.2">
      <c r="A113" s="72">
        <v>6</v>
      </c>
      <c r="B113" s="95" t="s">
        <v>228</v>
      </c>
      <c r="C113" s="19"/>
      <c r="D113" s="19"/>
      <c r="E113" s="92" t="s">
        <v>150</v>
      </c>
      <c r="F113" s="92">
        <v>58</v>
      </c>
      <c r="G113" s="92">
        <v>8</v>
      </c>
      <c r="H113" s="92" t="s">
        <v>112</v>
      </c>
      <c r="I113" s="31" t="s">
        <v>56</v>
      </c>
      <c r="J113" s="92">
        <v>242</v>
      </c>
      <c r="K113" s="19">
        <f>J113*0.4</f>
        <v>96.800000000000011</v>
      </c>
      <c r="L113" s="19">
        <v>1</v>
      </c>
      <c r="M113" s="78">
        <v>16</v>
      </c>
      <c r="N113" s="19"/>
    </row>
    <row r="114" spans="1:19" ht="15" customHeight="1" x14ac:dyDescent="0.25">
      <c r="A114" s="72">
        <v>1</v>
      </c>
      <c r="B114" s="135" t="s">
        <v>239</v>
      </c>
      <c r="C114" s="19"/>
      <c r="D114" s="19"/>
      <c r="E114" s="92">
        <v>65</v>
      </c>
      <c r="F114" s="92">
        <v>68</v>
      </c>
      <c r="G114" s="92">
        <v>24</v>
      </c>
      <c r="H114" s="93" t="s">
        <v>51</v>
      </c>
      <c r="I114" s="31" t="s">
        <v>56</v>
      </c>
      <c r="J114" s="92">
        <v>275</v>
      </c>
      <c r="K114" s="19">
        <f>J114*2</f>
        <v>550</v>
      </c>
      <c r="L114" s="19" t="s">
        <v>28</v>
      </c>
      <c r="M114" s="78">
        <v>30</v>
      </c>
      <c r="N114" s="19"/>
    </row>
    <row r="115" spans="1:19" ht="15" customHeight="1" x14ac:dyDescent="0.25">
      <c r="A115" s="72">
        <v>2</v>
      </c>
      <c r="B115" s="135" t="s">
        <v>48</v>
      </c>
      <c r="C115" s="19"/>
      <c r="D115" s="19"/>
      <c r="E115" s="92">
        <v>63.3</v>
      </c>
      <c r="F115" s="92">
        <v>68</v>
      </c>
      <c r="G115" s="92">
        <v>24</v>
      </c>
      <c r="H115" s="93" t="s">
        <v>2</v>
      </c>
      <c r="I115" s="31" t="s">
        <v>56</v>
      </c>
      <c r="J115" s="92">
        <v>221</v>
      </c>
      <c r="K115" s="19">
        <f>J115*2</f>
        <v>442</v>
      </c>
      <c r="L115" s="19" t="s">
        <v>28</v>
      </c>
      <c r="M115" s="78">
        <v>25</v>
      </c>
      <c r="N115" s="19" t="s">
        <v>39</v>
      </c>
    </row>
    <row r="116" spans="1:19" ht="15" customHeight="1" x14ac:dyDescent="0.2">
      <c r="A116" s="72">
        <v>3</v>
      </c>
      <c r="B116" s="95" t="s">
        <v>229</v>
      </c>
      <c r="C116" s="19"/>
      <c r="D116" s="19"/>
      <c r="E116" s="92">
        <v>59</v>
      </c>
      <c r="F116" s="92">
        <v>68</v>
      </c>
      <c r="G116" s="92">
        <v>16</v>
      </c>
      <c r="H116" s="93" t="s">
        <v>124</v>
      </c>
      <c r="I116" s="31" t="s">
        <v>56</v>
      </c>
      <c r="J116" s="92">
        <v>274</v>
      </c>
      <c r="K116" s="19">
        <f>J116*1</f>
        <v>274</v>
      </c>
      <c r="L116" s="19">
        <v>1</v>
      </c>
      <c r="M116" s="78">
        <v>22</v>
      </c>
      <c r="N116" s="19"/>
      <c r="R116" s="109" t="s">
        <v>182</v>
      </c>
    </row>
    <row r="117" spans="1:19" ht="15" customHeight="1" x14ac:dyDescent="0.2">
      <c r="A117" s="72">
        <v>4</v>
      </c>
      <c r="B117" s="95" t="s">
        <v>230</v>
      </c>
      <c r="C117" s="19"/>
      <c r="D117" s="19"/>
      <c r="E117" s="92">
        <v>64</v>
      </c>
      <c r="F117" s="92">
        <v>68</v>
      </c>
      <c r="G117" s="92">
        <v>8</v>
      </c>
      <c r="H117" s="93" t="s">
        <v>112</v>
      </c>
      <c r="I117" s="31" t="s">
        <v>56</v>
      </c>
      <c r="J117" s="92">
        <v>285</v>
      </c>
      <c r="K117" s="19">
        <f>J117*0.4</f>
        <v>114</v>
      </c>
      <c r="L117" s="19">
        <v>1</v>
      </c>
      <c r="M117" s="78">
        <v>20</v>
      </c>
      <c r="N117" s="19"/>
    </row>
    <row r="118" spans="1:19" ht="15" customHeight="1" x14ac:dyDescent="0.2">
      <c r="A118" s="72">
        <v>1</v>
      </c>
      <c r="B118" s="91" t="s">
        <v>50</v>
      </c>
      <c r="C118" s="19"/>
      <c r="D118" s="19"/>
      <c r="E118" s="92">
        <v>70.75</v>
      </c>
      <c r="F118" s="92">
        <v>73</v>
      </c>
      <c r="G118" s="92">
        <v>24</v>
      </c>
      <c r="H118" s="92" t="s">
        <v>51</v>
      </c>
      <c r="I118" s="31" t="s">
        <v>56</v>
      </c>
      <c r="J118" s="92">
        <v>251</v>
      </c>
      <c r="K118" s="19">
        <f>J118*2</f>
        <v>502</v>
      </c>
      <c r="L118" s="19" t="s">
        <v>28</v>
      </c>
      <c r="M118" s="78">
        <v>30</v>
      </c>
      <c r="N118" s="85" t="s">
        <v>241</v>
      </c>
      <c r="R118" s="102">
        <f>M93</f>
        <v>25</v>
      </c>
      <c r="S118" s="40">
        <v>1</v>
      </c>
    </row>
    <row r="119" spans="1:19" ht="15" customHeight="1" x14ac:dyDescent="0.2">
      <c r="A119" s="72">
        <v>2</v>
      </c>
      <c r="B119" s="91" t="s">
        <v>67</v>
      </c>
      <c r="C119" s="19"/>
      <c r="D119" s="19"/>
      <c r="E119" s="94">
        <v>68650</v>
      </c>
      <c r="F119" s="92">
        <v>73</v>
      </c>
      <c r="G119" s="92">
        <v>16</v>
      </c>
      <c r="H119" s="92" t="s">
        <v>51</v>
      </c>
      <c r="I119" s="31" t="s">
        <v>56</v>
      </c>
      <c r="J119" s="92">
        <v>334</v>
      </c>
      <c r="K119" s="19">
        <f>J119*1</f>
        <v>334</v>
      </c>
      <c r="L119" s="19">
        <v>1</v>
      </c>
      <c r="M119" s="78">
        <v>25</v>
      </c>
      <c r="N119" s="19"/>
    </row>
    <row r="120" spans="1:19" ht="15" customHeight="1" x14ac:dyDescent="0.2">
      <c r="A120" s="72">
        <v>3</v>
      </c>
      <c r="B120" s="91" t="s">
        <v>145</v>
      </c>
      <c r="C120" s="19"/>
      <c r="D120" s="19"/>
      <c r="E120" s="92">
        <v>70.7</v>
      </c>
      <c r="F120" s="92">
        <v>73</v>
      </c>
      <c r="G120" s="92">
        <v>12</v>
      </c>
      <c r="H120" s="92" t="s">
        <v>69</v>
      </c>
      <c r="I120" s="31" t="s">
        <v>56</v>
      </c>
      <c r="J120" s="92">
        <v>270</v>
      </c>
      <c r="K120" s="19">
        <f>J120*0.8</f>
        <v>216</v>
      </c>
      <c r="L120" s="19">
        <v>1</v>
      </c>
      <c r="M120" s="78">
        <v>22</v>
      </c>
      <c r="N120" s="19"/>
      <c r="R120" s="109" t="s">
        <v>184</v>
      </c>
    </row>
    <row r="121" spans="1:19" ht="15" customHeight="1" x14ac:dyDescent="0.2">
      <c r="A121" s="72">
        <v>4</v>
      </c>
      <c r="B121" s="95" t="s">
        <v>231</v>
      </c>
      <c r="C121" s="19"/>
      <c r="D121" s="19"/>
      <c r="E121" s="92">
        <v>71</v>
      </c>
      <c r="F121" s="92">
        <v>73</v>
      </c>
      <c r="G121" s="92">
        <v>12</v>
      </c>
      <c r="H121" s="92" t="s">
        <v>112</v>
      </c>
      <c r="I121" s="31" t="s">
        <v>56</v>
      </c>
      <c r="J121" s="92">
        <v>263</v>
      </c>
      <c r="K121" s="19">
        <f>J121*0.8</f>
        <v>210.4</v>
      </c>
      <c r="L121" s="19">
        <v>1</v>
      </c>
      <c r="M121" s="78">
        <v>20</v>
      </c>
      <c r="N121" s="19"/>
      <c r="R121" s="102">
        <f>M99</f>
        <v>22</v>
      </c>
      <c r="S121" s="40">
        <v>1</v>
      </c>
    </row>
    <row r="122" spans="1:19" ht="15" customHeight="1" x14ac:dyDescent="0.2">
      <c r="A122" s="72">
        <v>5</v>
      </c>
      <c r="B122" s="95" t="s">
        <v>232</v>
      </c>
      <c r="C122" s="19"/>
      <c r="D122" s="19"/>
      <c r="E122" s="92">
        <v>70.2</v>
      </c>
      <c r="F122" s="92">
        <v>73</v>
      </c>
      <c r="G122" s="92">
        <v>24</v>
      </c>
      <c r="H122" s="92" t="s">
        <v>124</v>
      </c>
      <c r="I122" s="31" t="s">
        <v>56</v>
      </c>
      <c r="J122" s="92">
        <v>105</v>
      </c>
      <c r="K122" s="19">
        <f>J122*2</f>
        <v>210</v>
      </c>
      <c r="L122" s="19">
        <v>3</v>
      </c>
      <c r="M122" s="78">
        <v>18</v>
      </c>
      <c r="N122" s="19"/>
    </row>
    <row r="123" spans="1:19" ht="15" customHeight="1" x14ac:dyDescent="0.2">
      <c r="A123" s="72">
        <v>1</v>
      </c>
      <c r="B123" s="91" t="s">
        <v>85</v>
      </c>
      <c r="C123" s="19"/>
      <c r="D123" s="19"/>
      <c r="E123" s="92">
        <v>87.1</v>
      </c>
      <c r="F123" s="92" t="s">
        <v>47</v>
      </c>
      <c r="G123" s="92">
        <v>24</v>
      </c>
      <c r="H123" s="92" t="s">
        <v>81</v>
      </c>
      <c r="I123" s="31" t="s">
        <v>56</v>
      </c>
      <c r="J123" s="92">
        <v>207</v>
      </c>
      <c r="K123" s="19">
        <f>J123*2</f>
        <v>414</v>
      </c>
      <c r="L123" s="19">
        <v>1</v>
      </c>
      <c r="M123" s="78">
        <v>30</v>
      </c>
      <c r="N123" s="19" t="s">
        <v>86</v>
      </c>
      <c r="R123" s="109" t="s">
        <v>171</v>
      </c>
    </row>
    <row r="124" spans="1:19" ht="15" customHeight="1" x14ac:dyDescent="0.2">
      <c r="A124" s="72">
        <v>2</v>
      </c>
      <c r="B124" s="95" t="s">
        <v>189</v>
      </c>
      <c r="C124" s="19"/>
      <c r="D124" s="19"/>
      <c r="E124" s="92" t="s">
        <v>147</v>
      </c>
      <c r="F124" s="92" t="s">
        <v>47</v>
      </c>
      <c r="G124" s="92">
        <v>24</v>
      </c>
      <c r="H124" s="92" t="s">
        <v>2</v>
      </c>
      <c r="I124" s="31" t="s">
        <v>56</v>
      </c>
      <c r="J124" s="92">
        <v>204</v>
      </c>
      <c r="K124" s="19">
        <f>J124*2</f>
        <v>408</v>
      </c>
      <c r="L124" s="19">
        <v>1</v>
      </c>
      <c r="M124" s="78">
        <v>25</v>
      </c>
      <c r="N124" s="19" t="s">
        <v>39</v>
      </c>
      <c r="R124" s="102">
        <f>M105</f>
        <v>30</v>
      </c>
      <c r="S124" s="40">
        <v>1</v>
      </c>
    </row>
    <row r="125" spans="1:19" ht="15" customHeight="1" x14ac:dyDescent="0.2">
      <c r="A125" s="72">
        <v>3</v>
      </c>
      <c r="B125" s="95" t="s">
        <v>233</v>
      </c>
      <c r="C125" s="19"/>
      <c r="D125" s="19"/>
      <c r="E125" s="92">
        <v>89</v>
      </c>
      <c r="F125" s="92" t="s">
        <v>47</v>
      </c>
      <c r="G125" s="92">
        <v>20</v>
      </c>
      <c r="H125" s="92" t="s">
        <v>131</v>
      </c>
      <c r="I125" s="31" t="s">
        <v>56</v>
      </c>
      <c r="J125" s="92">
        <v>250</v>
      </c>
      <c r="K125" s="19">
        <f>J125*1.5</f>
        <v>375</v>
      </c>
      <c r="L125" s="19">
        <v>1</v>
      </c>
      <c r="M125" s="78">
        <v>22</v>
      </c>
      <c r="N125" s="19"/>
    </row>
    <row r="126" spans="1:19" ht="15" customHeight="1" x14ac:dyDescent="0.2">
      <c r="A126" s="72">
        <v>4</v>
      </c>
      <c r="B126" s="91" t="s">
        <v>188</v>
      </c>
      <c r="C126" s="19"/>
      <c r="D126" s="19"/>
      <c r="E126" s="92" t="s">
        <v>146</v>
      </c>
      <c r="F126" s="92" t="s">
        <v>47</v>
      </c>
      <c r="G126" s="92">
        <v>24</v>
      </c>
      <c r="H126" s="92" t="s">
        <v>2</v>
      </c>
      <c r="I126" s="31" t="s">
        <v>56</v>
      </c>
      <c r="J126" s="92">
        <v>174</v>
      </c>
      <c r="K126" s="19">
        <f>J126*2</f>
        <v>348</v>
      </c>
      <c r="L126" s="19">
        <v>2</v>
      </c>
      <c r="M126" s="78">
        <v>20</v>
      </c>
      <c r="N126" s="19" t="s">
        <v>39</v>
      </c>
      <c r="R126" s="109" t="s">
        <v>81</v>
      </c>
    </row>
    <row r="127" spans="1:19" ht="15" customHeight="1" x14ac:dyDescent="0.2">
      <c r="A127" s="72">
        <v>5</v>
      </c>
      <c r="B127" s="91" t="s">
        <v>141</v>
      </c>
      <c r="C127" s="19"/>
      <c r="D127" s="19"/>
      <c r="E127" s="92">
        <v>76.099999999999994</v>
      </c>
      <c r="F127" s="92" t="s">
        <v>47</v>
      </c>
      <c r="G127" s="92">
        <v>24</v>
      </c>
      <c r="H127" s="92" t="s">
        <v>124</v>
      </c>
      <c r="I127" s="31" t="s">
        <v>56</v>
      </c>
      <c r="J127" s="92">
        <v>155</v>
      </c>
      <c r="K127" s="19">
        <f>J127*2</f>
        <v>310</v>
      </c>
      <c r="L127" s="19">
        <v>2</v>
      </c>
      <c r="M127" s="78">
        <v>18</v>
      </c>
      <c r="N127" s="19"/>
    </row>
    <row r="128" spans="1:19" ht="15" customHeight="1" x14ac:dyDescent="0.2">
      <c r="A128" s="72">
        <v>6</v>
      </c>
      <c r="B128" s="91" t="s">
        <v>142</v>
      </c>
      <c r="C128" s="19"/>
      <c r="D128" s="19"/>
      <c r="E128" s="92" t="s">
        <v>149</v>
      </c>
      <c r="F128" s="92" t="s">
        <v>47</v>
      </c>
      <c r="G128" s="92">
        <v>16</v>
      </c>
      <c r="H128" s="92" t="s">
        <v>69</v>
      </c>
      <c r="I128" s="31" t="s">
        <v>56</v>
      </c>
      <c r="J128" s="92">
        <v>221</v>
      </c>
      <c r="K128" s="19">
        <f>J128*1</f>
        <v>221</v>
      </c>
      <c r="L128" s="19">
        <v>2</v>
      </c>
      <c r="M128" s="78">
        <v>16</v>
      </c>
      <c r="N128" s="19"/>
      <c r="R128" s="102">
        <f>M108+M123</f>
        <v>60</v>
      </c>
      <c r="S128" s="40">
        <v>2</v>
      </c>
    </row>
    <row r="129" spans="1:19" ht="15" customHeight="1" x14ac:dyDescent="0.2">
      <c r="A129" s="72">
        <v>7</v>
      </c>
      <c r="B129" s="91" t="s">
        <v>143</v>
      </c>
      <c r="C129" s="19"/>
      <c r="D129" s="19"/>
      <c r="E129" s="92">
        <v>81.099999999999994</v>
      </c>
      <c r="F129" s="92" t="s">
        <v>47</v>
      </c>
      <c r="G129" s="92">
        <v>12</v>
      </c>
      <c r="H129" s="92" t="s">
        <v>69</v>
      </c>
      <c r="I129" s="31" t="s">
        <v>56</v>
      </c>
      <c r="J129" s="92">
        <v>240</v>
      </c>
      <c r="K129" s="19">
        <f>J129*0.8</f>
        <v>192</v>
      </c>
      <c r="L129" s="19">
        <v>1</v>
      </c>
      <c r="M129" s="78">
        <v>15</v>
      </c>
      <c r="N129" s="19"/>
    </row>
    <row r="130" spans="1:19" ht="15" customHeight="1" x14ac:dyDescent="0.2">
      <c r="A130" s="72">
        <v>8</v>
      </c>
      <c r="B130" s="95" t="s">
        <v>234</v>
      </c>
      <c r="C130" s="19"/>
      <c r="D130" s="19"/>
      <c r="E130" s="92" t="s">
        <v>148</v>
      </c>
      <c r="F130" s="92" t="s">
        <v>47</v>
      </c>
      <c r="G130" s="92">
        <v>8</v>
      </c>
      <c r="H130" s="92" t="s">
        <v>112</v>
      </c>
      <c r="I130" s="31" t="s">
        <v>56</v>
      </c>
      <c r="J130" s="92">
        <v>218</v>
      </c>
      <c r="K130" s="19">
        <f>J130*0.4</f>
        <v>87.2</v>
      </c>
      <c r="L130" s="19">
        <v>2</v>
      </c>
      <c r="M130" s="78">
        <v>14</v>
      </c>
      <c r="N130" s="19"/>
      <c r="R130" s="111" t="s">
        <v>2</v>
      </c>
    </row>
    <row r="131" spans="1:19" ht="18" customHeight="1" x14ac:dyDescent="0.2">
      <c r="A131" s="304" t="s">
        <v>49</v>
      </c>
      <c r="B131" s="304"/>
      <c r="C131" s="304"/>
      <c r="D131" s="304"/>
      <c r="E131" s="304"/>
      <c r="F131" s="304"/>
      <c r="G131" s="304"/>
      <c r="H131" s="304"/>
      <c r="I131" s="304"/>
      <c r="J131" s="304"/>
      <c r="K131" s="304"/>
      <c r="L131" s="304"/>
      <c r="M131" s="304"/>
      <c r="N131" s="304"/>
      <c r="R131" s="102">
        <f>M37</f>
        <v>30</v>
      </c>
      <c r="S131" s="40">
        <v>1</v>
      </c>
    </row>
    <row r="132" spans="1:19" ht="15" customHeight="1" x14ac:dyDescent="0.2">
      <c r="A132" s="72">
        <v>1</v>
      </c>
      <c r="B132" s="95" t="s">
        <v>235</v>
      </c>
      <c r="C132" s="78"/>
      <c r="D132" s="78"/>
      <c r="E132" s="92" t="s">
        <v>139</v>
      </c>
      <c r="F132" s="92">
        <v>53</v>
      </c>
      <c r="G132" s="92">
        <v>6</v>
      </c>
      <c r="H132" s="92" t="s">
        <v>7</v>
      </c>
      <c r="I132" s="31" t="s">
        <v>56</v>
      </c>
      <c r="J132" s="92">
        <v>207</v>
      </c>
      <c r="K132" s="78">
        <f>J132*0.5</f>
        <v>103.5</v>
      </c>
      <c r="L132" s="19">
        <v>2</v>
      </c>
      <c r="M132" s="78">
        <v>30</v>
      </c>
      <c r="N132" s="19" t="s">
        <v>92</v>
      </c>
      <c r="R132" s="102">
        <f>M133+M126+M124+M97+M115</f>
        <v>130</v>
      </c>
      <c r="S132" s="40">
        <v>5</v>
      </c>
    </row>
    <row r="133" spans="1:19" ht="15" customHeight="1" x14ac:dyDescent="0.2">
      <c r="A133" s="72">
        <v>1</v>
      </c>
      <c r="B133" s="95" t="s">
        <v>105</v>
      </c>
      <c r="C133" s="78"/>
      <c r="D133" s="78"/>
      <c r="E133" s="92" t="s">
        <v>140</v>
      </c>
      <c r="F133" s="92" t="s">
        <v>6</v>
      </c>
      <c r="G133" s="92">
        <v>16</v>
      </c>
      <c r="H133" s="92" t="s">
        <v>2</v>
      </c>
      <c r="I133" s="31" t="s">
        <v>56</v>
      </c>
      <c r="J133" s="92">
        <v>268</v>
      </c>
      <c r="K133" s="78">
        <f>J133*2</f>
        <v>536</v>
      </c>
      <c r="L133" s="19" t="s">
        <v>28</v>
      </c>
      <c r="M133" s="78">
        <v>30</v>
      </c>
      <c r="N133" s="19" t="s">
        <v>39</v>
      </c>
    </row>
    <row r="134" spans="1:19" ht="15.75" x14ac:dyDescent="0.25">
      <c r="A134" s="28"/>
      <c r="B134" s="21"/>
      <c r="C134" s="22"/>
      <c r="D134" s="22"/>
      <c r="E134" s="23"/>
      <c r="F134" s="23"/>
      <c r="G134" s="24"/>
      <c r="H134" s="25"/>
      <c r="I134" s="20"/>
      <c r="J134" s="22"/>
      <c r="K134" s="26"/>
      <c r="L134" s="20"/>
      <c r="M134" s="27"/>
      <c r="N134" s="20"/>
    </row>
    <row r="135" spans="1:19" x14ac:dyDescent="0.2">
      <c r="B135" s="18" t="s">
        <v>22</v>
      </c>
      <c r="D135" s="18" t="s">
        <v>24</v>
      </c>
      <c r="G135" s="18" t="s">
        <v>23</v>
      </c>
      <c r="L135" s="18" t="s">
        <v>29</v>
      </c>
    </row>
  </sheetData>
  <sortState ref="A19:L24">
    <sortCondition descending="1" ref="K19:K24"/>
  </sortState>
  <mergeCells count="24">
    <mergeCell ref="A131:N131"/>
    <mergeCell ref="A8:N8"/>
    <mergeCell ref="A33:N33"/>
    <mergeCell ref="A104:N104"/>
    <mergeCell ref="A107:N107"/>
    <mergeCell ref="A67:N67"/>
    <mergeCell ref="A87:N87"/>
    <mergeCell ref="A38:N38"/>
    <mergeCell ref="A12:N12"/>
    <mergeCell ref="E9:I9"/>
    <mergeCell ref="A1:B1"/>
    <mergeCell ref="A85:N85"/>
    <mergeCell ref="A76:B76"/>
    <mergeCell ref="A77:N77"/>
    <mergeCell ref="A78:N78"/>
    <mergeCell ref="A80:N80"/>
    <mergeCell ref="A81:N81"/>
    <mergeCell ref="A82:N82"/>
    <mergeCell ref="A83:N83"/>
    <mergeCell ref="A2:N2"/>
    <mergeCell ref="A3:N3"/>
    <mergeCell ref="A5:N5"/>
    <mergeCell ref="A6:N6"/>
    <mergeCell ref="A7:N7"/>
  </mergeCells>
  <pageMargins left="0.39370078740157483" right="0" top="0.66" bottom="0.19685039370078741" header="0.51181102362204722" footer="0.51181102362204722"/>
  <pageSetup scale="62" orientation="portrait" horizontalDpi="360" verticalDpi="36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2"/>
  <sheetViews>
    <sheetView topLeftCell="E252" zoomScale="115" zoomScaleNormal="115" zoomScalePageLayoutView="40" workbookViewId="0">
      <selection activeCell="AA277" sqref="AA277"/>
    </sheetView>
  </sheetViews>
  <sheetFormatPr defaultColWidth="8.875" defaultRowHeight="15.75" x14ac:dyDescent="0.25"/>
  <cols>
    <col min="1" max="1" width="4.625" customWidth="1"/>
    <col min="2" max="2" width="25.625" customWidth="1"/>
    <col min="3" max="3" width="7.5" customWidth="1"/>
    <col min="4" max="4" width="29.75" customWidth="1"/>
    <col min="5" max="24" width="6.25" customWidth="1"/>
    <col min="25" max="26" width="6.625" customWidth="1"/>
    <col min="27" max="27" width="27.125" customWidth="1"/>
  </cols>
  <sheetData>
    <row r="1" spans="1:27" ht="20.25" x14ac:dyDescent="0.3">
      <c r="A1" s="313" t="s">
        <v>518</v>
      </c>
      <c r="B1" s="313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3"/>
    </row>
    <row r="2" spans="1:27" ht="20.25" x14ac:dyDescent="0.3">
      <c r="A2" s="300" t="s">
        <v>10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</row>
    <row r="3" spans="1:27" ht="20.25" x14ac:dyDescent="0.3">
      <c r="A3" s="43"/>
      <c r="B3" s="43"/>
      <c r="C3" s="43"/>
      <c r="D3" s="43"/>
      <c r="E3" s="43"/>
      <c r="F3" s="43"/>
      <c r="G3" s="43"/>
      <c r="H3" s="43"/>
      <c r="I3" s="43"/>
      <c r="J3" s="43"/>
      <c r="K3" s="52"/>
      <c r="L3" s="52"/>
      <c r="M3" s="54"/>
      <c r="N3" s="54"/>
      <c r="O3" s="56"/>
      <c r="P3" s="56"/>
      <c r="Q3" s="66"/>
      <c r="R3" s="66"/>
      <c r="S3" s="67"/>
      <c r="T3" s="67"/>
      <c r="U3" s="68"/>
      <c r="V3" s="68"/>
      <c r="W3" s="75"/>
      <c r="X3" s="75"/>
      <c r="Y3" s="43"/>
      <c r="Z3" s="43"/>
      <c r="AA3" s="43"/>
    </row>
    <row r="4" spans="1:27" ht="22.5" x14ac:dyDescent="0.3">
      <c r="A4" s="301" t="s">
        <v>25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1"/>
      <c r="AA4" s="301"/>
    </row>
    <row r="5" spans="1:27" ht="22.5" x14ac:dyDescent="0.3">
      <c r="A5" s="301"/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ht="23.25" x14ac:dyDescent="0.35">
      <c r="A6" s="302" t="s">
        <v>11</v>
      </c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ht="26.25" x14ac:dyDescent="0.4">
      <c r="A7" s="316" t="s">
        <v>62</v>
      </c>
      <c r="B7" s="316"/>
      <c r="C7" s="316"/>
      <c r="D7" s="316"/>
      <c r="E7" s="316"/>
      <c r="F7" s="316"/>
      <c r="G7" s="316"/>
      <c r="H7" s="316"/>
      <c r="I7" s="316"/>
      <c r="J7" s="316"/>
      <c r="K7" s="316"/>
      <c r="L7" s="316"/>
      <c r="M7" s="316"/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Z7" s="316"/>
      <c r="AA7" s="316"/>
    </row>
    <row r="8" spans="1:27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3"/>
    </row>
    <row r="9" spans="1:27" ht="24" customHeight="1" x14ac:dyDescent="0.25">
      <c r="A9" s="44" t="s">
        <v>383</v>
      </c>
      <c r="B9" s="44" t="s">
        <v>13</v>
      </c>
      <c r="C9" s="15" t="s">
        <v>16</v>
      </c>
      <c r="D9" s="41" t="s">
        <v>18</v>
      </c>
      <c r="E9" s="311" t="s">
        <v>61</v>
      </c>
      <c r="F9" s="312"/>
      <c r="G9" s="311" t="s">
        <v>33</v>
      </c>
      <c r="H9" s="312"/>
      <c r="I9" s="307" t="s">
        <v>53</v>
      </c>
      <c r="J9" s="308"/>
      <c r="K9" s="307" t="s">
        <v>72</v>
      </c>
      <c r="L9" s="308"/>
      <c r="M9" s="307" t="s">
        <v>73</v>
      </c>
      <c r="N9" s="308"/>
      <c r="O9" s="307" t="s">
        <v>78</v>
      </c>
      <c r="P9" s="308"/>
      <c r="Q9" s="307" t="s">
        <v>87</v>
      </c>
      <c r="R9" s="308"/>
      <c r="S9" s="307" t="s">
        <v>90</v>
      </c>
      <c r="T9" s="308"/>
      <c r="U9" s="307" t="s">
        <v>91</v>
      </c>
      <c r="V9" s="308"/>
      <c r="W9" s="307" t="s">
        <v>96</v>
      </c>
      <c r="X9" s="308"/>
      <c r="Y9" s="42" t="s">
        <v>38</v>
      </c>
      <c r="Z9" s="46" t="s">
        <v>12</v>
      </c>
      <c r="AA9" s="44" t="s">
        <v>21</v>
      </c>
    </row>
    <row r="10" spans="1:27" x14ac:dyDescent="0.25">
      <c r="A10" s="45"/>
      <c r="B10" s="45"/>
      <c r="C10" s="45"/>
      <c r="D10" s="45"/>
      <c r="E10" s="46" t="s">
        <v>12</v>
      </c>
      <c r="F10" s="74" t="s">
        <v>38</v>
      </c>
      <c r="G10" s="46" t="s">
        <v>12</v>
      </c>
      <c r="H10" s="74" t="s">
        <v>38</v>
      </c>
      <c r="I10" s="46" t="s">
        <v>12</v>
      </c>
      <c r="J10" s="74" t="s">
        <v>38</v>
      </c>
      <c r="K10" s="46" t="s">
        <v>12</v>
      </c>
      <c r="L10" s="74" t="s">
        <v>38</v>
      </c>
      <c r="M10" s="46" t="s">
        <v>12</v>
      </c>
      <c r="N10" s="74" t="s">
        <v>38</v>
      </c>
      <c r="O10" s="46" t="s">
        <v>12</v>
      </c>
      <c r="P10" s="74" t="s">
        <v>38</v>
      </c>
      <c r="Q10" s="46" t="s">
        <v>12</v>
      </c>
      <c r="R10" s="74" t="s">
        <v>38</v>
      </c>
      <c r="S10" s="46" t="s">
        <v>12</v>
      </c>
      <c r="T10" s="74" t="s">
        <v>38</v>
      </c>
      <c r="U10" s="46" t="s">
        <v>12</v>
      </c>
      <c r="V10" s="74" t="s">
        <v>38</v>
      </c>
      <c r="W10" s="46" t="s">
        <v>12</v>
      </c>
      <c r="X10" s="85" t="s">
        <v>38</v>
      </c>
      <c r="Y10" s="74"/>
      <c r="Z10" s="74"/>
      <c r="AA10" s="19"/>
    </row>
    <row r="11" spans="1:27" x14ac:dyDescent="0.25">
      <c r="A11" s="317" t="s">
        <v>44</v>
      </c>
      <c r="B11" s="317"/>
      <c r="C11" s="317"/>
      <c r="D11" s="317"/>
      <c r="E11" s="317"/>
      <c r="F11" s="317"/>
      <c r="G11" s="317"/>
      <c r="H11" s="317"/>
      <c r="I11" s="317"/>
      <c r="J11" s="317"/>
      <c r="K11" s="317"/>
      <c r="L11" s="317"/>
      <c r="M11" s="317"/>
      <c r="N11" s="317"/>
      <c r="O11" s="317"/>
      <c r="P11" s="317"/>
      <c r="Q11" s="317"/>
      <c r="R11" s="317"/>
      <c r="S11" s="317"/>
      <c r="T11" s="317"/>
      <c r="U11" s="317"/>
      <c r="V11" s="317"/>
      <c r="W11" s="317"/>
      <c r="X11" s="317"/>
      <c r="Y11" s="317"/>
      <c r="Z11" s="317"/>
      <c r="AA11" s="317"/>
    </row>
    <row r="12" spans="1:27" x14ac:dyDescent="0.25">
      <c r="A12" s="148">
        <v>1</v>
      </c>
      <c r="B12" s="95" t="s">
        <v>307</v>
      </c>
      <c r="C12" s="92" t="s">
        <v>88</v>
      </c>
      <c r="D12" s="92" t="s">
        <v>97</v>
      </c>
      <c r="E12" s="146">
        <v>1</v>
      </c>
      <c r="F12" s="19">
        <v>42</v>
      </c>
      <c r="G12" s="30">
        <v>1</v>
      </c>
      <c r="H12" s="32">
        <v>38</v>
      </c>
      <c r="I12" s="47">
        <v>1</v>
      </c>
      <c r="J12" s="33">
        <v>38</v>
      </c>
      <c r="K12" s="33">
        <v>2</v>
      </c>
      <c r="L12" s="33">
        <v>25</v>
      </c>
      <c r="M12" s="33">
        <v>1</v>
      </c>
      <c r="N12" s="33">
        <v>42</v>
      </c>
      <c r="O12" s="33">
        <v>1</v>
      </c>
      <c r="P12" s="33">
        <v>38</v>
      </c>
      <c r="Q12" s="33">
        <v>2</v>
      </c>
      <c r="R12" s="33">
        <v>30</v>
      </c>
      <c r="S12" s="33">
        <v>2</v>
      </c>
      <c r="T12" s="33">
        <v>30</v>
      </c>
      <c r="U12" s="33">
        <v>1</v>
      </c>
      <c r="V12" s="33">
        <v>38</v>
      </c>
      <c r="W12" s="33"/>
      <c r="X12" s="33"/>
      <c r="Y12" s="33">
        <f t="shared" ref="Y12:Y51" si="0">F12+H12+J12+L12+N12+P12+R12+T12+V12+X12</f>
        <v>321</v>
      </c>
      <c r="Z12" s="33">
        <v>1</v>
      </c>
      <c r="AA12" s="19"/>
    </row>
    <row r="13" spans="1:27" x14ac:dyDescent="0.25">
      <c r="A13" s="148">
        <v>2</v>
      </c>
      <c r="B13" s="91" t="s">
        <v>4</v>
      </c>
      <c r="C13" s="92" t="s">
        <v>161</v>
      </c>
      <c r="D13" s="92" t="s">
        <v>5</v>
      </c>
      <c r="E13" s="146">
        <v>1</v>
      </c>
      <c r="F13" s="19">
        <v>42</v>
      </c>
      <c r="G13" s="30">
        <v>1</v>
      </c>
      <c r="H13" s="33">
        <v>38</v>
      </c>
      <c r="I13" s="47">
        <v>1</v>
      </c>
      <c r="J13" s="33">
        <v>42</v>
      </c>
      <c r="K13" s="33">
        <v>1</v>
      </c>
      <c r="L13" s="33">
        <v>30</v>
      </c>
      <c r="M13" s="33">
        <v>1</v>
      </c>
      <c r="N13" s="33">
        <v>42</v>
      </c>
      <c r="O13" s="33">
        <v>1</v>
      </c>
      <c r="P13" s="33">
        <v>42</v>
      </c>
      <c r="Q13" s="33">
        <v>1</v>
      </c>
      <c r="R13" s="33">
        <v>42</v>
      </c>
      <c r="S13" s="33"/>
      <c r="T13" s="33"/>
      <c r="U13" s="33">
        <v>1</v>
      </c>
      <c r="V13" s="33">
        <v>38</v>
      </c>
      <c r="W13" s="33"/>
      <c r="X13" s="33"/>
      <c r="Y13" s="33">
        <f t="shared" si="0"/>
        <v>316</v>
      </c>
      <c r="Z13" s="33">
        <v>2</v>
      </c>
      <c r="AA13" s="19" t="s">
        <v>27</v>
      </c>
    </row>
    <row r="14" spans="1:27" x14ac:dyDescent="0.25">
      <c r="A14" s="148">
        <v>3</v>
      </c>
      <c r="B14" s="95" t="s">
        <v>195</v>
      </c>
      <c r="C14" s="92">
        <v>92.1</v>
      </c>
      <c r="D14" s="92" t="s">
        <v>164</v>
      </c>
      <c r="E14" s="146">
        <v>1</v>
      </c>
      <c r="F14" s="19">
        <v>38</v>
      </c>
      <c r="G14" s="30">
        <v>1</v>
      </c>
      <c r="H14" s="33">
        <v>38</v>
      </c>
      <c r="I14" s="47">
        <v>3</v>
      </c>
      <c r="J14" s="33">
        <v>27</v>
      </c>
      <c r="K14" s="33">
        <v>3</v>
      </c>
      <c r="L14" s="33">
        <v>22</v>
      </c>
      <c r="M14" s="33">
        <v>2</v>
      </c>
      <c r="N14" s="33">
        <v>37</v>
      </c>
      <c r="O14" s="33">
        <v>4</v>
      </c>
      <c r="P14" s="33">
        <v>28</v>
      </c>
      <c r="Q14" s="33">
        <v>2</v>
      </c>
      <c r="R14" s="33">
        <v>33</v>
      </c>
      <c r="S14" s="33">
        <v>1</v>
      </c>
      <c r="T14" s="33">
        <v>38</v>
      </c>
      <c r="U14" s="33">
        <v>1</v>
      </c>
      <c r="V14" s="33">
        <v>38</v>
      </c>
      <c r="W14" s="33"/>
      <c r="X14" s="33"/>
      <c r="Y14" s="33">
        <f t="shared" si="0"/>
        <v>299</v>
      </c>
      <c r="Z14" s="33">
        <v>3</v>
      </c>
      <c r="AA14" s="19" t="s">
        <v>305</v>
      </c>
    </row>
    <row r="15" spans="1:27" x14ac:dyDescent="0.25">
      <c r="A15" s="148">
        <v>4</v>
      </c>
      <c r="B15" s="95" t="s">
        <v>242</v>
      </c>
      <c r="C15" s="92" t="s">
        <v>160</v>
      </c>
      <c r="D15" s="92" t="s">
        <v>97</v>
      </c>
      <c r="E15" s="146">
        <v>2</v>
      </c>
      <c r="F15" s="19">
        <v>30</v>
      </c>
      <c r="G15" s="30">
        <v>2</v>
      </c>
      <c r="H15" s="33">
        <v>30</v>
      </c>
      <c r="I15" s="47">
        <v>1</v>
      </c>
      <c r="J15" s="33">
        <v>30</v>
      </c>
      <c r="K15" s="33">
        <v>1</v>
      </c>
      <c r="L15" s="33">
        <v>30</v>
      </c>
      <c r="M15" s="33">
        <v>3</v>
      </c>
      <c r="N15" s="33">
        <v>30</v>
      </c>
      <c r="O15" s="33">
        <v>1</v>
      </c>
      <c r="P15" s="33">
        <v>35</v>
      </c>
      <c r="Q15" s="33">
        <v>1</v>
      </c>
      <c r="R15" s="33">
        <v>35</v>
      </c>
      <c r="S15" s="33">
        <v>1</v>
      </c>
      <c r="T15" s="33">
        <v>35</v>
      </c>
      <c r="U15" s="33">
        <v>2</v>
      </c>
      <c r="V15" s="33">
        <v>28</v>
      </c>
      <c r="W15" s="33"/>
      <c r="X15" s="33"/>
      <c r="Y15" s="33">
        <f t="shared" si="0"/>
        <v>283</v>
      </c>
      <c r="Z15" s="33">
        <v>4</v>
      </c>
      <c r="AA15" s="19"/>
    </row>
    <row r="16" spans="1:27" x14ac:dyDescent="0.25">
      <c r="A16" s="148">
        <v>5</v>
      </c>
      <c r="B16" s="95" t="s">
        <v>193</v>
      </c>
      <c r="C16" s="92" t="s">
        <v>168</v>
      </c>
      <c r="D16" s="92" t="s">
        <v>111</v>
      </c>
      <c r="E16" s="146">
        <v>4</v>
      </c>
      <c r="F16" s="19">
        <v>25</v>
      </c>
      <c r="G16" s="30"/>
      <c r="H16" s="33"/>
      <c r="I16" s="47">
        <v>1</v>
      </c>
      <c r="J16" s="33">
        <v>42</v>
      </c>
      <c r="K16" s="33">
        <v>1</v>
      </c>
      <c r="L16" s="33">
        <v>30</v>
      </c>
      <c r="M16" s="33">
        <v>3</v>
      </c>
      <c r="N16" s="33">
        <v>30</v>
      </c>
      <c r="O16" s="33">
        <v>1</v>
      </c>
      <c r="P16" s="33">
        <v>42</v>
      </c>
      <c r="Q16" s="33">
        <v>1</v>
      </c>
      <c r="R16" s="33">
        <v>30</v>
      </c>
      <c r="S16" s="33">
        <v>1</v>
      </c>
      <c r="T16" s="33">
        <v>38</v>
      </c>
      <c r="U16" s="33">
        <v>2</v>
      </c>
      <c r="V16" s="33">
        <v>33</v>
      </c>
      <c r="W16" s="33"/>
      <c r="X16" s="33"/>
      <c r="Y16" s="33">
        <f t="shared" si="0"/>
        <v>270</v>
      </c>
      <c r="Z16" s="33">
        <v>5</v>
      </c>
      <c r="AA16" s="19" t="s">
        <v>79</v>
      </c>
    </row>
    <row r="17" spans="1:27" x14ac:dyDescent="0.25">
      <c r="A17" s="148">
        <v>6</v>
      </c>
      <c r="B17" s="95" t="s">
        <v>192</v>
      </c>
      <c r="C17" s="92" t="s">
        <v>98</v>
      </c>
      <c r="D17" s="139" t="s">
        <v>7</v>
      </c>
      <c r="E17" s="146">
        <v>3</v>
      </c>
      <c r="F17" s="19">
        <v>25</v>
      </c>
      <c r="G17" s="30">
        <v>4</v>
      </c>
      <c r="H17" s="33">
        <v>23</v>
      </c>
      <c r="I17" s="47">
        <v>2</v>
      </c>
      <c r="J17" s="33">
        <v>28</v>
      </c>
      <c r="K17" s="33">
        <v>2</v>
      </c>
      <c r="L17" s="33">
        <v>25</v>
      </c>
      <c r="M17" s="33">
        <v>5</v>
      </c>
      <c r="N17" s="33">
        <v>23</v>
      </c>
      <c r="O17" s="33">
        <v>1</v>
      </c>
      <c r="P17" s="33">
        <v>35</v>
      </c>
      <c r="Q17" s="33">
        <v>1</v>
      </c>
      <c r="R17" s="33">
        <v>32</v>
      </c>
      <c r="S17" s="33">
        <v>2</v>
      </c>
      <c r="T17" s="33">
        <v>28</v>
      </c>
      <c r="U17" s="33">
        <v>1</v>
      </c>
      <c r="V17" s="33">
        <v>35</v>
      </c>
      <c r="W17" s="33"/>
      <c r="X17" s="33"/>
      <c r="Y17" s="33">
        <f t="shared" si="0"/>
        <v>254</v>
      </c>
      <c r="Z17" s="33">
        <v>6</v>
      </c>
      <c r="AA17" s="19" t="s">
        <v>92</v>
      </c>
    </row>
    <row r="18" spans="1:27" x14ac:dyDescent="0.25">
      <c r="A18" s="148">
        <v>7</v>
      </c>
      <c r="B18" s="95" t="s">
        <v>40</v>
      </c>
      <c r="C18" s="92">
        <v>89.4</v>
      </c>
      <c r="D18" s="92" t="s">
        <v>7</v>
      </c>
      <c r="E18" s="146">
        <v>2</v>
      </c>
      <c r="F18" s="19">
        <v>33</v>
      </c>
      <c r="G18" s="30">
        <v>2</v>
      </c>
      <c r="H18" s="33">
        <v>30</v>
      </c>
      <c r="I18" s="47">
        <v>2</v>
      </c>
      <c r="J18" s="33">
        <v>30</v>
      </c>
      <c r="K18" s="33">
        <v>1</v>
      </c>
      <c r="L18" s="33">
        <v>25</v>
      </c>
      <c r="M18" s="33">
        <v>7</v>
      </c>
      <c r="N18" s="33">
        <v>20</v>
      </c>
      <c r="O18" s="33">
        <v>2</v>
      </c>
      <c r="P18" s="33">
        <v>33</v>
      </c>
      <c r="Q18" s="33">
        <v>3</v>
      </c>
      <c r="R18" s="33">
        <v>22</v>
      </c>
      <c r="S18" s="33">
        <v>4</v>
      </c>
      <c r="T18" s="33">
        <v>25</v>
      </c>
      <c r="U18" s="33">
        <v>2</v>
      </c>
      <c r="V18" s="33">
        <v>33</v>
      </c>
      <c r="W18" s="33"/>
      <c r="X18" s="33"/>
      <c r="Y18" s="33">
        <f t="shared" si="0"/>
        <v>251</v>
      </c>
      <c r="Z18" s="33">
        <v>7</v>
      </c>
      <c r="AA18" s="19" t="s">
        <v>92</v>
      </c>
    </row>
    <row r="19" spans="1:27" x14ac:dyDescent="0.25">
      <c r="A19" s="148">
        <v>8</v>
      </c>
      <c r="B19" s="91" t="s">
        <v>54</v>
      </c>
      <c r="C19" s="92" t="s">
        <v>159</v>
      </c>
      <c r="D19" s="92" t="s">
        <v>5</v>
      </c>
      <c r="E19" s="146">
        <v>1</v>
      </c>
      <c r="F19" s="19">
        <v>35</v>
      </c>
      <c r="G19" s="30">
        <v>3</v>
      </c>
      <c r="H19" s="33">
        <v>27</v>
      </c>
      <c r="I19" s="47">
        <v>1</v>
      </c>
      <c r="J19" s="33">
        <v>38</v>
      </c>
      <c r="K19" s="33">
        <v>2</v>
      </c>
      <c r="L19" s="33">
        <v>25</v>
      </c>
      <c r="M19" s="33">
        <v>4</v>
      </c>
      <c r="N19" s="33">
        <v>28</v>
      </c>
      <c r="O19" s="33"/>
      <c r="P19" s="33"/>
      <c r="Q19" s="33">
        <v>1</v>
      </c>
      <c r="R19" s="33">
        <v>30</v>
      </c>
      <c r="S19" s="33"/>
      <c r="T19" s="33"/>
      <c r="U19" s="33">
        <v>2</v>
      </c>
      <c r="V19" s="33">
        <v>26</v>
      </c>
      <c r="W19" s="33"/>
      <c r="X19" s="33"/>
      <c r="Y19" s="33">
        <f t="shared" si="0"/>
        <v>209</v>
      </c>
      <c r="Z19" s="33">
        <v>8</v>
      </c>
      <c r="AA19" s="19" t="s">
        <v>4</v>
      </c>
    </row>
    <row r="20" spans="1:27" x14ac:dyDescent="0.25">
      <c r="A20" s="148">
        <v>9</v>
      </c>
      <c r="B20" s="91" t="s">
        <v>64</v>
      </c>
      <c r="C20" s="92" t="s">
        <v>162</v>
      </c>
      <c r="D20" s="92" t="s">
        <v>5</v>
      </c>
      <c r="E20" s="146">
        <v>3</v>
      </c>
      <c r="F20" s="19">
        <v>30</v>
      </c>
      <c r="G20" s="30">
        <v>2</v>
      </c>
      <c r="H20" s="33">
        <v>33</v>
      </c>
      <c r="I20" s="47">
        <v>2</v>
      </c>
      <c r="J20" s="33">
        <v>30</v>
      </c>
      <c r="K20" s="33">
        <v>3</v>
      </c>
      <c r="L20" s="33">
        <v>22</v>
      </c>
      <c r="M20" s="33">
        <v>6</v>
      </c>
      <c r="N20" s="33">
        <v>24</v>
      </c>
      <c r="O20" s="33"/>
      <c r="P20" s="33"/>
      <c r="Q20" s="33">
        <v>2</v>
      </c>
      <c r="R20" s="33">
        <v>33</v>
      </c>
      <c r="S20" s="33"/>
      <c r="T20" s="33"/>
      <c r="U20" s="33">
        <v>2</v>
      </c>
      <c r="V20" s="33">
        <v>28</v>
      </c>
      <c r="W20" s="33"/>
      <c r="X20" s="33"/>
      <c r="Y20" s="33">
        <f t="shared" si="0"/>
        <v>200</v>
      </c>
      <c r="Z20" s="33">
        <v>9</v>
      </c>
      <c r="AA20" s="19" t="s">
        <v>27</v>
      </c>
    </row>
    <row r="21" spans="1:27" x14ac:dyDescent="0.25">
      <c r="A21" s="148">
        <v>10</v>
      </c>
      <c r="B21" s="95" t="s">
        <v>666</v>
      </c>
      <c r="C21" s="144">
        <v>76.900000000000006</v>
      </c>
      <c r="D21" s="142" t="s">
        <v>391</v>
      </c>
      <c r="E21" s="146"/>
      <c r="F21" s="19"/>
      <c r="G21" s="30"/>
      <c r="H21" s="33"/>
      <c r="I21" s="47"/>
      <c r="J21" s="33"/>
      <c r="K21" s="33">
        <v>1</v>
      </c>
      <c r="L21" s="33">
        <v>30</v>
      </c>
      <c r="M21" s="33">
        <v>1</v>
      </c>
      <c r="N21" s="33">
        <v>42</v>
      </c>
      <c r="O21" s="33"/>
      <c r="P21" s="33"/>
      <c r="Q21" s="33">
        <v>2</v>
      </c>
      <c r="R21" s="33">
        <v>25</v>
      </c>
      <c r="S21" s="33">
        <v>1</v>
      </c>
      <c r="T21" s="33">
        <v>35</v>
      </c>
      <c r="U21" s="33">
        <v>1</v>
      </c>
      <c r="V21" s="33">
        <v>35</v>
      </c>
      <c r="W21" s="33"/>
      <c r="X21" s="33"/>
      <c r="Y21" s="33">
        <f t="shared" si="0"/>
        <v>167</v>
      </c>
      <c r="Z21" s="33">
        <v>10</v>
      </c>
      <c r="AA21" s="19"/>
    </row>
    <row r="22" spans="1:27" x14ac:dyDescent="0.25">
      <c r="A22" s="148">
        <v>11</v>
      </c>
      <c r="B22" s="55" t="s">
        <v>507</v>
      </c>
      <c r="C22" s="142">
        <v>94.7</v>
      </c>
      <c r="D22" s="142" t="s">
        <v>439</v>
      </c>
      <c r="E22" s="146"/>
      <c r="F22" s="19"/>
      <c r="G22" s="30"/>
      <c r="H22" s="33"/>
      <c r="I22" s="47"/>
      <c r="J22" s="33"/>
      <c r="K22" s="33"/>
      <c r="L22" s="33"/>
      <c r="M22" s="33">
        <v>3</v>
      </c>
      <c r="N22" s="33">
        <v>34</v>
      </c>
      <c r="O22" s="33">
        <v>3</v>
      </c>
      <c r="P22" s="33">
        <v>30</v>
      </c>
      <c r="Q22" s="33">
        <v>4</v>
      </c>
      <c r="R22" s="33">
        <v>20</v>
      </c>
      <c r="S22" s="33">
        <v>2</v>
      </c>
      <c r="T22" s="33">
        <v>33</v>
      </c>
      <c r="U22" s="33">
        <v>3</v>
      </c>
      <c r="V22" s="33">
        <v>27</v>
      </c>
      <c r="W22" s="33"/>
      <c r="X22" s="33"/>
      <c r="Y22" s="33">
        <f t="shared" si="0"/>
        <v>144</v>
      </c>
      <c r="Z22" s="33">
        <v>11</v>
      </c>
      <c r="AA22" s="19"/>
    </row>
    <row r="23" spans="1:27" x14ac:dyDescent="0.25">
      <c r="A23" s="148">
        <v>12</v>
      </c>
      <c r="B23" s="95" t="s">
        <v>8</v>
      </c>
      <c r="C23" s="92">
        <v>80.400000000000006</v>
      </c>
      <c r="D23" s="92" t="s">
        <v>5</v>
      </c>
      <c r="E23" s="146">
        <v>3</v>
      </c>
      <c r="F23" s="19">
        <v>30</v>
      </c>
      <c r="G23" s="30">
        <v>3</v>
      </c>
      <c r="H23" s="33">
        <v>27</v>
      </c>
      <c r="I23" s="47">
        <v>3</v>
      </c>
      <c r="J23" s="33">
        <v>30</v>
      </c>
      <c r="K23" s="33">
        <v>3</v>
      </c>
      <c r="L23" s="33">
        <v>22</v>
      </c>
      <c r="M23" s="33">
        <v>4</v>
      </c>
      <c r="N23" s="33">
        <v>25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>
        <f t="shared" si="0"/>
        <v>134</v>
      </c>
      <c r="Z23" s="33">
        <v>12</v>
      </c>
      <c r="AA23" s="19" t="s">
        <v>4</v>
      </c>
    </row>
    <row r="24" spans="1:27" x14ac:dyDescent="0.25">
      <c r="A24" s="148">
        <v>13</v>
      </c>
      <c r="B24" s="95" t="s">
        <v>369</v>
      </c>
      <c r="C24" s="144">
        <v>87.7</v>
      </c>
      <c r="D24" s="142" t="s">
        <v>356</v>
      </c>
      <c r="E24" s="146"/>
      <c r="F24" s="19"/>
      <c r="G24" s="30"/>
      <c r="H24" s="33"/>
      <c r="I24" s="47">
        <v>4</v>
      </c>
      <c r="J24" s="33">
        <v>25</v>
      </c>
      <c r="K24" s="33">
        <v>1</v>
      </c>
      <c r="L24" s="33">
        <v>30</v>
      </c>
      <c r="M24" s="33"/>
      <c r="N24" s="33"/>
      <c r="O24" s="33"/>
      <c r="P24" s="33"/>
      <c r="Q24" s="33">
        <v>1</v>
      </c>
      <c r="R24" s="33">
        <v>42</v>
      </c>
      <c r="S24" s="33">
        <v>3</v>
      </c>
      <c r="T24" s="33">
        <v>30</v>
      </c>
      <c r="U24" s="33"/>
      <c r="V24" s="33"/>
      <c r="W24" s="33"/>
      <c r="X24" s="33"/>
      <c r="Y24" s="33">
        <f t="shared" si="0"/>
        <v>127</v>
      </c>
      <c r="Z24" s="33">
        <v>13</v>
      </c>
      <c r="AA24" s="19"/>
    </row>
    <row r="25" spans="1:27" x14ac:dyDescent="0.25">
      <c r="A25" s="148">
        <v>14</v>
      </c>
      <c r="B25" s="55" t="s">
        <v>442</v>
      </c>
      <c r="C25" s="142" t="s">
        <v>443</v>
      </c>
      <c r="D25" s="142" t="s">
        <v>444</v>
      </c>
      <c r="E25" s="146"/>
      <c r="F25" s="19"/>
      <c r="G25" s="30"/>
      <c r="H25" s="33"/>
      <c r="I25" s="47"/>
      <c r="J25" s="33"/>
      <c r="K25" s="33"/>
      <c r="L25" s="33"/>
      <c r="M25" s="33">
        <v>1</v>
      </c>
      <c r="N25" s="33">
        <v>33</v>
      </c>
      <c r="O25" s="33"/>
      <c r="P25" s="33"/>
      <c r="Q25" s="33">
        <v>1</v>
      </c>
      <c r="R25" s="33">
        <v>31</v>
      </c>
      <c r="S25" s="33">
        <v>1</v>
      </c>
      <c r="T25" s="33">
        <v>33</v>
      </c>
      <c r="U25" s="33">
        <v>2</v>
      </c>
      <c r="V25" s="33">
        <v>28</v>
      </c>
      <c r="W25" s="33"/>
      <c r="X25" s="33"/>
      <c r="Y25" s="33">
        <f t="shared" si="0"/>
        <v>125</v>
      </c>
      <c r="Z25" s="33">
        <v>14</v>
      </c>
      <c r="AA25" s="19"/>
    </row>
    <row r="26" spans="1:27" x14ac:dyDescent="0.25">
      <c r="A26" s="148">
        <v>15</v>
      </c>
      <c r="B26" s="95" t="s">
        <v>194</v>
      </c>
      <c r="C26" s="92">
        <v>82.2</v>
      </c>
      <c r="D26" s="92" t="s">
        <v>5</v>
      </c>
      <c r="E26" s="146">
        <v>5</v>
      </c>
      <c r="F26" s="78">
        <v>26</v>
      </c>
      <c r="G26" s="30">
        <v>4</v>
      </c>
      <c r="H26" s="32">
        <v>25</v>
      </c>
      <c r="I26" s="47">
        <v>4</v>
      </c>
      <c r="J26" s="33">
        <v>25</v>
      </c>
      <c r="K26" s="33"/>
      <c r="L26" s="33"/>
      <c r="M26" s="33"/>
      <c r="N26" s="33"/>
      <c r="O26" s="33"/>
      <c r="P26" s="33"/>
      <c r="Q26" s="33">
        <v>4</v>
      </c>
      <c r="R26" s="33">
        <v>20</v>
      </c>
      <c r="S26" s="33">
        <v>4</v>
      </c>
      <c r="T26" s="33">
        <v>25</v>
      </c>
      <c r="U26" s="33"/>
      <c r="V26" s="33"/>
      <c r="W26" s="33"/>
      <c r="X26" s="33"/>
      <c r="Y26" s="33">
        <f t="shared" si="0"/>
        <v>121</v>
      </c>
      <c r="Z26" s="33">
        <v>15</v>
      </c>
      <c r="AA26" s="19"/>
    </row>
    <row r="27" spans="1:27" x14ac:dyDescent="0.25">
      <c r="A27" s="148">
        <v>16</v>
      </c>
      <c r="B27" s="95" t="s">
        <v>306</v>
      </c>
      <c r="C27" s="92" t="s">
        <v>166</v>
      </c>
      <c r="D27" s="139" t="s">
        <v>167</v>
      </c>
      <c r="E27" s="146">
        <v>2</v>
      </c>
      <c r="F27" s="19">
        <v>30</v>
      </c>
      <c r="G27" s="30">
        <v>3</v>
      </c>
      <c r="H27" s="33">
        <v>25</v>
      </c>
      <c r="I27" s="47">
        <v>3</v>
      </c>
      <c r="J27" s="33">
        <v>27</v>
      </c>
      <c r="K27" s="33"/>
      <c r="L27" s="33"/>
      <c r="M27" s="33"/>
      <c r="N27" s="33"/>
      <c r="O27" s="33"/>
      <c r="P27" s="33"/>
      <c r="Q27" s="33"/>
      <c r="R27" s="33"/>
      <c r="S27" s="33">
        <v>1</v>
      </c>
      <c r="T27" s="33">
        <v>35</v>
      </c>
      <c r="U27" s="33"/>
      <c r="V27" s="33"/>
      <c r="W27" s="33"/>
      <c r="X27" s="33"/>
      <c r="Y27" s="33">
        <f t="shared" si="0"/>
        <v>117</v>
      </c>
      <c r="Z27" s="33">
        <v>16</v>
      </c>
      <c r="AA27" s="19"/>
    </row>
    <row r="28" spans="1:27" x14ac:dyDescent="0.25">
      <c r="A28" s="148">
        <v>17</v>
      </c>
      <c r="B28" s="55" t="s">
        <v>506</v>
      </c>
      <c r="C28" s="142">
        <v>90.5</v>
      </c>
      <c r="D28" s="142" t="s">
        <v>391</v>
      </c>
      <c r="E28" s="146"/>
      <c r="F28" s="19"/>
      <c r="G28" s="30"/>
      <c r="H28" s="33"/>
      <c r="I28" s="47"/>
      <c r="J28" s="33"/>
      <c r="K28" s="33"/>
      <c r="L28" s="33"/>
      <c r="M28" s="33">
        <v>2</v>
      </c>
      <c r="N28" s="33">
        <v>37</v>
      </c>
      <c r="O28" s="33"/>
      <c r="P28" s="33"/>
      <c r="Q28" s="33">
        <v>3</v>
      </c>
      <c r="R28" s="33">
        <v>22</v>
      </c>
      <c r="S28" s="33">
        <v>3</v>
      </c>
      <c r="T28" s="33">
        <v>27</v>
      </c>
      <c r="U28" s="33">
        <v>3</v>
      </c>
      <c r="V28" s="33">
        <v>27</v>
      </c>
      <c r="W28" s="33"/>
      <c r="X28" s="33"/>
      <c r="Y28" s="33">
        <f t="shared" si="0"/>
        <v>113</v>
      </c>
      <c r="Z28" s="33">
        <v>17</v>
      </c>
      <c r="AA28" s="19"/>
    </row>
    <row r="29" spans="1:27" x14ac:dyDescent="0.25">
      <c r="A29" s="148">
        <v>18</v>
      </c>
      <c r="B29" s="91" t="s">
        <v>65</v>
      </c>
      <c r="C29" s="92" t="s">
        <v>169</v>
      </c>
      <c r="D29" s="92" t="s">
        <v>58</v>
      </c>
      <c r="E29" s="146">
        <v>2</v>
      </c>
      <c r="F29" s="19">
        <v>30</v>
      </c>
      <c r="G29" s="30">
        <v>2</v>
      </c>
      <c r="H29" s="33">
        <v>33</v>
      </c>
      <c r="I29" s="47">
        <v>2</v>
      </c>
      <c r="J29" s="33">
        <v>33</v>
      </c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>
        <f t="shared" si="0"/>
        <v>96</v>
      </c>
      <c r="Z29" s="33">
        <v>18</v>
      </c>
      <c r="AA29" s="19" t="s">
        <v>60</v>
      </c>
    </row>
    <row r="30" spans="1:27" x14ac:dyDescent="0.25">
      <c r="A30" s="148">
        <v>19</v>
      </c>
      <c r="B30" s="91" t="s">
        <v>446</v>
      </c>
      <c r="C30" s="142">
        <v>77</v>
      </c>
      <c r="D30" s="142" t="s">
        <v>447</v>
      </c>
      <c r="E30" s="146"/>
      <c r="F30" s="19"/>
      <c r="G30" s="30"/>
      <c r="H30" s="33"/>
      <c r="I30" s="47"/>
      <c r="J30" s="33"/>
      <c r="K30" s="33"/>
      <c r="L30" s="33"/>
      <c r="M30" s="33">
        <v>2</v>
      </c>
      <c r="N30" s="33">
        <v>37</v>
      </c>
      <c r="O30" s="33">
        <v>2</v>
      </c>
      <c r="P30" s="33">
        <v>33</v>
      </c>
      <c r="Q30" s="33">
        <v>3</v>
      </c>
      <c r="R30" s="33">
        <v>22</v>
      </c>
      <c r="S30" s="33"/>
      <c r="T30" s="33"/>
      <c r="U30" s="33"/>
      <c r="V30" s="33"/>
      <c r="W30" s="33"/>
      <c r="X30" s="33"/>
      <c r="Y30" s="33">
        <f t="shared" si="0"/>
        <v>92</v>
      </c>
      <c r="Z30" s="33">
        <v>19</v>
      </c>
      <c r="AA30" s="19"/>
    </row>
    <row r="31" spans="1:27" x14ac:dyDescent="0.25">
      <c r="A31" s="148">
        <v>20</v>
      </c>
      <c r="B31" s="55" t="s">
        <v>631</v>
      </c>
      <c r="C31" s="142">
        <v>64.900000000000006</v>
      </c>
      <c r="D31" s="142" t="s">
        <v>391</v>
      </c>
      <c r="E31" s="146"/>
      <c r="F31" s="19"/>
      <c r="G31" s="30"/>
      <c r="H31" s="33"/>
      <c r="I31" s="47"/>
      <c r="J31" s="33"/>
      <c r="K31" s="33"/>
      <c r="L31" s="33"/>
      <c r="M31" s="33"/>
      <c r="N31" s="33"/>
      <c r="O31" s="33"/>
      <c r="P31" s="33"/>
      <c r="Q31" s="33">
        <v>2</v>
      </c>
      <c r="R31" s="33">
        <v>25</v>
      </c>
      <c r="S31" s="33">
        <v>1</v>
      </c>
      <c r="T31" s="33">
        <v>33</v>
      </c>
      <c r="U31" s="33">
        <v>1</v>
      </c>
      <c r="V31" s="33">
        <v>33</v>
      </c>
      <c r="W31" s="33"/>
      <c r="X31" s="33"/>
      <c r="Y31" s="33">
        <f t="shared" si="0"/>
        <v>91</v>
      </c>
      <c r="Z31" s="33">
        <v>20</v>
      </c>
      <c r="AA31" s="19"/>
    </row>
    <row r="32" spans="1:27" x14ac:dyDescent="0.25">
      <c r="A32" s="148">
        <v>21</v>
      </c>
      <c r="B32" s="55" t="s">
        <v>508</v>
      </c>
      <c r="C32" s="142">
        <v>99</v>
      </c>
      <c r="D32" s="142" t="s">
        <v>441</v>
      </c>
      <c r="E32" s="146"/>
      <c r="F32" s="19"/>
      <c r="G32" s="30"/>
      <c r="H32" s="33"/>
      <c r="I32" s="47"/>
      <c r="J32" s="33"/>
      <c r="K32" s="33"/>
      <c r="L32" s="33"/>
      <c r="M32" s="33">
        <v>4</v>
      </c>
      <c r="N32" s="33">
        <v>28</v>
      </c>
      <c r="O32" s="33">
        <v>2</v>
      </c>
      <c r="P32" s="33">
        <v>28</v>
      </c>
      <c r="Q32" s="33">
        <v>1</v>
      </c>
      <c r="R32" s="33">
        <v>30</v>
      </c>
      <c r="S32" s="33"/>
      <c r="T32" s="33"/>
      <c r="U32" s="33"/>
      <c r="V32" s="33"/>
      <c r="W32" s="33"/>
      <c r="X32" s="33"/>
      <c r="Y32" s="33">
        <f t="shared" si="0"/>
        <v>86</v>
      </c>
      <c r="Z32" s="33">
        <v>21</v>
      </c>
      <c r="AA32" s="19"/>
    </row>
    <row r="33" spans="1:27" x14ac:dyDescent="0.25">
      <c r="A33" s="148">
        <v>22</v>
      </c>
      <c r="B33" s="91" t="s">
        <v>74</v>
      </c>
      <c r="C33" s="92">
        <v>72.7</v>
      </c>
      <c r="D33" s="92" t="s">
        <v>121</v>
      </c>
      <c r="E33" s="146">
        <v>1</v>
      </c>
      <c r="F33" s="19">
        <v>38</v>
      </c>
      <c r="G33" s="30">
        <v>1</v>
      </c>
      <c r="H33" s="33">
        <v>35</v>
      </c>
      <c r="I33" s="47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>
        <f t="shared" si="0"/>
        <v>73</v>
      </c>
      <c r="Z33" s="33">
        <v>22</v>
      </c>
      <c r="AA33" s="19"/>
    </row>
    <row r="34" spans="1:27" x14ac:dyDescent="0.25">
      <c r="A34" s="148">
        <v>23</v>
      </c>
      <c r="B34" s="91" t="s">
        <v>158</v>
      </c>
      <c r="C34" s="92">
        <v>66.400000000000006</v>
      </c>
      <c r="D34" s="92" t="s">
        <v>121</v>
      </c>
      <c r="E34" s="146">
        <v>1</v>
      </c>
      <c r="F34" s="19">
        <v>35</v>
      </c>
      <c r="G34" s="30">
        <v>1</v>
      </c>
      <c r="H34" s="33">
        <v>35</v>
      </c>
      <c r="I34" s="47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>
        <f t="shared" si="0"/>
        <v>70</v>
      </c>
      <c r="Z34" s="33">
        <v>23</v>
      </c>
      <c r="AA34" s="19"/>
    </row>
    <row r="35" spans="1:27" x14ac:dyDescent="0.25">
      <c r="A35" s="148">
        <v>24</v>
      </c>
      <c r="B35" s="95" t="s">
        <v>198</v>
      </c>
      <c r="C35" s="92">
        <v>103.3</v>
      </c>
      <c r="D35" s="92" t="s">
        <v>163</v>
      </c>
      <c r="E35" s="146">
        <v>4</v>
      </c>
      <c r="F35" s="19">
        <v>25</v>
      </c>
      <c r="G35" s="30">
        <v>4</v>
      </c>
      <c r="H35" s="33">
        <v>23</v>
      </c>
      <c r="I35" s="47">
        <v>4</v>
      </c>
      <c r="J35" s="33">
        <v>22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>
        <f t="shared" si="0"/>
        <v>70</v>
      </c>
      <c r="Z35" s="33">
        <v>23</v>
      </c>
      <c r="AA35" s="39"/>
    </row>
    <row r="36" spans="1:27" x14ac:dyDescent="0.25">
      <c r="A36" s="148">
        <v>25</v>
      </c>
      <c r="B36" s="91" t="s">
        <v>99</v>
      </c>
      <c r="C36" s="92">
        <v>92.1</v>
      </c>
      <c r="D36" s="92" t="s">
        <v>101</v>
      </c>
      <c r="E36" s="146">
        <v>3</v>
      </c>
      <c r="F36" s="19">
        <v>25</v>
      </c>
      <c r="G36" s="30"/>
      <c r="H36" s="33"/>
      <c r="I36" s="47">
        <v>5</v>
      </c>
      <c r="J36" s="33">
        <v>23</v>
      </c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>
        <f t="shared" si="0"/>
        <v>48</v>
      </c>
      <c r="Z36" s="33">
        <v>25</v>
      </c>
      <c r="AA36" s="19"/>
    </row>
    <row r="37" spans="1:27" x14ac:dyDescent="0.25">
      <c r="A37" s="148">
        <v>26</v>
      </c>
      <c r="B37" s="55" t="s">
        <v>386</v>
      </c>
      <c r="C37" s="144">
        <v>88</v>
      </c>
      <c r="D37" s="142" t="s">
        <v>7</v>
      </c>
      <c r="E37" s="146"/>
      <c r="F37" s="19"/>
      <c r="G37" s="30"/>
      <c r="H37" s="33"/>
      <c r="I37" s="47"/>
      <c r="J37" s="33"/>
      <c r="K37" s="33">
        <v>4</v>
      </c>
      <c r="L37" s="33">
        <v>20</v>
      </c>
      <c r="M37" s="33">
        <v>5</v>
      </c>
      <c r="N37" s="33">
        <v>26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>
        <f t="shared" si="0"/>
        <v>46</v>
      </c>
      <c r="Z37" s="33">
        <v>26</v>
      </c>
      <c r="AA37" s="19"/>
    </row>
    <row r="38" spans="1:27" x14ac:dyDescent="0.25">
      <c r="A38" s="148">
        <v>27</v>
      </c>
      <c r="B38" s="95" t="s">
        <v>569</v>
      </c>
      <c r="C38" s="142">
        <v>73.099999999999994</v>
      </c>
      <c r="D38" s="142" t="s">
        <v>97</v>
      </c>
      <c r="E38" s="146"/>
      <c r="F38" s="19"/>
      <c r="G38" s="30"/>
      <c r="H38" s="33"/>
      <c r="I38" s="47"/>
      <c r="J38" s="33"/>
      <c r="K38" s="33"/>
      <c r="L38" s="33"/>
      <c r="M38" s="33"/>
      <c r="N38" s="33"/>
      <c r="O38" s="33">
        <v>1</v>
      </c>
      <c r="P38" s="33">
        <v>38</v>
      </c>
      <c r="Q38" s="33"/>
      <c r="R38" s="33"/>
      <c r="S38" s="33"/>
      <c r="T38" s="33"/>
      <c r="U38" s="33"/>
      <c r="V38" s="33"/>
      <c r="W38" s="33"/>
      <c r="X38" s="33"/>
      <c r="Y38" s="33">
        <f t="shared" si="0"/>
        <v>38</v>
      </c>
      <c r="Z38" s="33">
        <v>27</v>
      </c>
      <c r="AA38" s="19"/>
    </row>
    <row r="39" spans="1:27" x14ac:dyDescent="0.25">
      <c r="A39" s="148">
        <v>28</v>
      </c>
      <c r="B39" s="95" t="s">
        <v>568</v>
      </c>
      <c r="C39" s="142">
        <v>83.6</v>
      </c>
      <c r="D39" s="142" t="s">
        <v>545</v>
      </c>
      <c r="E39" s="146"/>
      <c r="F39" s="19"/>
      <c r="G39" s="30"/>
      <c r="H39" s="33"/>
      <c r="I39" s="47"/>
      <c r="J39" s="33"/>
      <c r="K39" s="33"/>
      <c r="L39" s="33"/>
      <c r="M39" s="33"/>
      <c r="N39" s="33"/>
      <c r="O39" s="33">
        <v>2</v>
      </c>
      <c r="P39" s="33">
        <v>33</v>
      </c>
      <c r="Q39" s="33"/>
      <c r="R39" s="33"/>
      <c r="S39" s="33"/>
      <c r="T39" s="33"/>
      <c r="U39" s="33"/>
      <c r="V39" s="33"/>
      <c r="W39" s="33"/>
      <c r="X39" s="33"/>
      <c r="Y39" s="33">
        <f t="shared" si="0"/>
        <v>33</v>
      </c>
      <c r="Z39" s="33">
        <v>28</v>
      </c>
      <c r="AA39" s="19"/>
    </row>
    <row r="40" spans="1:27" x14ac:dyDescent="0.25">
      <c r="A40" s="148">
        <v>29</v>
      </c>
      <c r="B40" s="55" t="s">
        <v>86</v>
      </c>
      <c r="C40" s="144">
        <v>75</v>
      </c>
      <c r="D40" s="142" t="s">
        <v>81</v>
      </c>
      <c r="E40" s="146"/>
      <c r="F40" s="19"/>
      <c r="G40" s="30"/>
      <c r="H40" s="33"/>
      <c r="I40" s="47">
        <v>2</v>
      </c>
      <c r="J40" s="33">
        <v>30</v>
      </c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>
        <f t="shared" si="0"/>
        <v>30</v>
      </c>
      <c r="Z40" s="33">
        <v>29</v>
      </c>
      <c r="AA40" s="19"/>
    </row>
    <row r="41" spans="1:27" x14ac:dyDescent="0.25">
      <c r="A41" s="148">
        <v>30</v>
      </c>
      <c r="B41" s="95" t="s">
        <v>191</v>
      </c>
      <c r="C41" s="92">
        <v>67</v>
      </c>
      <c r="D41" s="92" t="s">
        <v>165</v>
      </c>
      <c r="E41" s="146">
        <v>2</v>
      </c>
      <c r="F41" s="19">
        <v>28</v>
      </c>
      <c r="G41" s="30"/>
      <c r="H41" s="33"/>
      <c r="I41" s="47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>
        <f t="shared" si="0"/>
        <v>28</v>
      </c>
      <c r="Z41" s="33">
        <v>30</v>
      </c>
      <c r="AA41" s="19"/>
    </row>
    <row r="42" spans="1:27" x14ac:dyDescent="0.25">
      <c r="A42" s="148">
        <v>31</v>
      </c>
      <c r="B42" s="55" t="s">
        <v>385</v>
      </c>
      <c r="C42" s="144">
        <v>97.6</v>
      </c>
      <c r="D42" s="142" t="s">
        <v>387</v>
      </c>
      <c r="E42" s="146"/>
      <c r="F42" s="19"/>
      <c r="G42" s="30"/>
      <c r="H42" s="33"/>
      <c r="I42" s="47"/>
      <c r="J42" s="33"/>
      <c r="K42" s="33">
        <v>2</v>
      </c>
      <c r="L42" s="33">
        <v>25</v>
      </c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>
        <f t="shared" si="0"/>
        <v>25</v>
      </c>
      <c r="Z42" s="33">
        <v>31</v>
      </c>
      <c r="AA42" s="19"/>
    </row>
    <row r="43" spans="1:27" x14ac:dyDescent="0.25">
      <c r="A43" s="148">
        <v>32</v>
      </c>
      <c r="B43" s="55" t="s">
        <v>708</v>
      </c>
      <c r="C43" s="144" t="s">
        <v>710</v>
      </c>
      <c r="D43" s="142" t="s">
        <v>711</v>
      </c>
      <c r="E43" s="146"/>
      <c r="F43" s="19"/>
      <c r="G43" s="30"/>
      <c r="H43" s="33"/>
      <c r="I43" s="47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>
        <v>4</v>
      </c>
      <c r="V43" s="33">
        <v>25</v>
      </c>
      <c r="W43" s="33"/>
      <c r="X43" s="33"/>
      <c r="Y43" s="33">
        <f t="shared" si="0"/>
        <v>25</v>
      </c>
      <c r="Z43" s="33">
        <v>31</v>
      </c>
      <c r="AA43" s="19"/>
    </row>
    <row r="44" spans="1:27" x14ac:dyDescent="0.25">
      <c r="A44" s="148">
        <v>33</v>
      </c>
      <c r="B44" s="95" t="s">
        <v>368</v>
      </c>
      <c r="C44" s="144">
        <v>81.5</v>
      </c>
      <c r="D44" s="142" t="s">
        <v>356</v>
      </c>
      <c r="E44" s="146"/>
      <c r="F44" s="19"/>
      <c r="G44" s="30"/>
      <c r="H44" s="33"/>
      <c r="I44" s="47">
        <v>5</v>
      </c>
      <c r="J44" s="33">
        <v>23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>
        <f t="shared" si="0"/>
        <v>23</v>
      </c>
      <c r="Z44" s="33">
        <v>33</v>
      </c>
      <c r="AA44" s="19"/>
    </row>
    <row r="45" spans="1:27" x14ac:dyDescent="0.25">
      <c r="A45" s="148">
        <v>34</v>
      </c>
      <c r="B45" s="95" t="s">
        <v>196</v>
      </c>
      <c r="C45" s="92">
        <v>86.9</v>
      </c>
      <c r="D45" s="92" t="s">
        <v>111</v>
      </c>
      <c r="E45" s="146">
        <v>4</v>
      </c>
      <c r="F45" s="19">
        <v>23</v>
      </c>
      <c r="G45" s="30"/>
      <c r="H45" s="33"/>
      <c r="I45" s="47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>
        <f t="shared" si="0"/>
        <v>23</v>
      </c>
      <c r="Z45" s="33">
        <v>33</v>
      </c>
      <c r="AA45" s="19" t="s">
        <v>79</v>
      </c>
    </row>
    <row r="46" spans="1:27" x14ac:dyDescent="0.25">
      <c r="A46" s="148">
        <v>35</v>
      </c>
      <c r="B46" s="55" t="s">
        <v>59</v>
      </c>
      <c r="C46" s="142" t="s">
        <v>436</v>
      </c>
      <c r="D46" s="142" t="s">
        <v>58</v>
      </c>
      <c r="E46" s="146"/>
      <c r="F46" s="19"/>
      <c r="G46" s="30"/>
      <c r="H46" s="33"/>
      <c r="I46" s="47"/>
      <c r="J46" s="33"/>
      <c r="K46" s="33"/>
      <c r="L46" s="33"/>
      <c r="M46" s="33">
        <v>5</v>
      </c>
      <c r="N46" s="33">
        <v>23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>
        <f t="shared" si="0"/>
        <v>23</v>
      </c>
      <c r="Z46" s="33">
        <v>33</v>
      </c>
      <c r="AA46" s="19"/>
    </row>
    <row r="47" spans="1:27" x14ac:dyDescent="0.25">
      <c r="A47" s="148">
        <v>36</v>
      </c>
      <c r="B47" s="95" t="s">
        <v>431</v>
      </c>
      <c r="C47" s="144" t="s">
        <v>392</v>
      </c>
      <c r="D47" s="142" t="s">
        <v>393</v>
      </c>
      <c r="E47" s="146"/>
      <c r="F47" s="19"/>
      <c r="G47" s="30"/>
      <c r="H47" s="33"/>
      <c r="I47" s="47"/>
      <c r="J47" s="33"/>
      <c r="K47" s="33">
        <v>3</v>
      </c>
      <c r="L47" s="33">
        <v>22</v>
      </c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>
        <f t="shared" si="0"/>
        <v>22</v>
      </c>
      <c r="Z47" s="33">
        <v>36</v>
      </c>
      <c r="AA47" s="19"/>
    </row>
    <row r="48" spans="1:27" x14ac:dyDescent="0.25">
      <c r="A48" s="148">
        <v>37</v>
      </c>
      <c r="B48" s="95" t="s">
        <v>570</v>
      </c>
      <c r="C48" s="142">
        <v>95.15</v>
      </c>
      <c r="D48" s="142" t="s">
        <v>575</v>
      </c>
      <c r="E48" s="146"/>
      <c r="F48" s="19"/>
      <c r="G48" s="30"/>
      <c r="H48" s="33"/>
      <c r="I48" s="47"/>
      <c r="J48" s="33"/>
      <c r="K48" s="33"/>
      <c r="L48" s="33"/>
      <c r="M48" s="33"/>
      <c r="N48" s="33"/>
      <c r="O48" s="33">
        <v>3</v>
      </c>
      <c r="P48" s="33">
        <v>22</v>
      </c>
      <c r="Q48" s="33"/>
      <c r="R48" s="33"/>
      <c r="S48" s="33"/>
      <c r="T48" s="33"/>
      <c r="U48" s="33"/>
      <c r="V48" s="33"/>
      <c r="W48" s="33"/>
      <c r="X48" s="33"/>
      <c r="Y48" s="33">
        <f t="shared" si="0"/>
        <v>22</v>
      </c>
      <c r="Z48" s="33">
        <v>36</v>
      </c>
      <c r="AA48" s="19"/>
    </row>
    <row r="49" spans="1:27" x14ac:dyDescent="0.25">
      <c r="A49" s="148">
        <v>38</v>
      </c>
      <c r="B49" s="91" t="s">
        <v>59</v>
      </c>
      <c r="C49" s="92">
        <v>80.45</v>
      </c>
      <c r="D49" s="92" t="s">
        <v>58</v>
      </c>
      <c r="E49" s="146">
        <v>6</v>
      </c>
      <c r="F49" s="19">
        <v>21</v>
      </c>
      <c r="G49" s="30"/>
      <c r="H49" s="33"/>
      <c r="I49" s="47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>
        <f t="shared" si="0"/>
        <v>21</v>
      </c>
      <c r="Z49" s="33">
        <v>38</v>
      </c>
      <c r="AA49" s="19" t="s">
        <v>60</v>
      </c>
    </row>
    <row r="50" spans="1:27" x14ac:dyDescent="0.25">
      <c r="A50" s="148">
        <v>39</v>
      </c>
      <c r="B50" s="55" t="s">
        <v>605</v>
      </c>
      <c r="C50" s="142" t="s">
        <v>266</v>
      </c>
      <c r="D50" s="142" t="s">
        <v>5</v>
      </c>
      <c r="E50" s="146"/>
      <c r="F50" s="19"/>
      <c r="G50" s="30"/>
      <c r="H50" s="33"/>
      <c r="I50" s="47"/>
      <c r="J50" s="33"/>
      <c r="K50" s="33"/>
      <c r="L50" s="33"/>
      <c r="M50" s="33"/>
      <c r="N50" s="33"/>
      <c r="O50" s="33"/>
      <c r="P50" s="33"/>
      <c r="Q50" s="33">
        <v>4</v>
      </c>
      <c r="R50" s="33">
        <v>20</v>
      </c>
      <c r="S50" s="33"/>
      <c r="T50" s="33"/>
      <c r="U50" s="33"/>
      <c r="V50" s="33"/>
      <c r="W50" s="33"/>
      <c r="X50" s="33"/>
      <c r="Y50" s="33">
        <f t="shared" si="0"/>
        <v>20</v>
      </c>
      <c r="Z50" s="33">
        <v>39</v>
      </c>
      <c r="AA50" s="19"/>
    </row>
    <row r="51" spans="1:27" ht="15" customHeight="1" x14ac:dyDescent="0.25">
      <c r="A51" s="148">
        <v>40</v>
      </c>
      <c r="B51" s="55" t="s">
        <v>505</v>
      </c>
      <c r="C51" s="142" t="s">
        <v>187</v>
      </c>
      <c r="D51" s="142" t="s">
        <v>450</v>
      </c>
      <c r="E51" s="146"/>
      <c r="F51" s="19"/>
      <c r="G51" s="30"/>
      <c r="H51" s="33"/>
      <c r="I51" s="47"/>
      <c r="J51" s="33"/>
      <c r="K51" s="33"/>
      <c r="L51" s="33"/>
      <c r="M51" s="33">
        <v>6</v>
      </c>
      <c r="N51" s="33">
        <v>18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>
        <f t="shared" si="0"/>
        <v>18</v>
      </c>
      <c r="Z51" s="33">
        <v>40</v>
      </c>
      <c r="AA51" s="19"/>
    </row>
    <row r="52" spans="1:27" x14ac:dyDescent="0.25">
      <c r="A52" s="317" t="s">
        <v>66</v>
      </c>
      <c r="B52" s="317"/>
      <c r="C52" s="317"/>
      <c r="D52" s="317"/>
      <c r="E52" s="317"/>
      <c r="F52" s="317"/>
      <c r="G52" s="317"/>
      <c r="H52" s="317"/>
      <c r="I52" s="317"/>
      <c r="J52" s="317"/>
      <c r="K52" s="317"/>
      <c r="L52" s="317"/>
      <c r="M52" s="317"/>
      <c r="N52" s="317"/>
      <c r="O52" s="317"/>
      <c r="P52" s="317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</row>
    <row r="53" spans="1:27" x14ac:dyDescent="0.25">
      <c r="A53" s="149">
        <v>1</v>
      </c>
      <c r="B53" s="91" t="s">
        <v>57</v>
      </c>
      <c r="C53" s="92" t="s">
        <v>55</v>
      </c>
      <c r="D53" s="92" t="s">
        <v>111</v>
      </c>
      <c r="E53" s="146">
        <v>1</v>
      </c>
      <c r="F53" s="78">
        <v>30</v>
      </c>
      <c r="G53" s="30">
        <v>1</v>
      </c>
      <c r="H53" s="32">
        <v>33</v>
      </c>
      <c r="I53" s="48">
        <v>1</v>
      </c>
      <c r="J53" s="33">
        <v>33</v>
      </c>
      <c r="K53" s="33">
        <v>1</v>
      </c>
      <c r="L53" s="33">
        <v>30</v>
      </c>
      <c r="M53" s="33">
        <v>2</v>
      </c>
      <c r="N53" s="33">
        <v>27</v>
      </c>
      <c r="O53" s="33">
        <v>1</v>
      </c>
      <c r="P53" s="33">
        <v>33</v>
      </c>
      <c r="Q53" s="33">
        <v>1</v>
      </c>
      <c r="R53" s="33">
        <v>30</v>
      </c>
      <c r="S53" s="33">
        <v>1</v>
      </c>
      <c r="T53" s="33">
        <v>33</v>
      </c>
      <c r="U53" s="33"/>
      <c r="V53" s="33"/>
      <c r="W53" s="33"/>
      <c r="X53" s="33"/>
      <c r="Y53" s="33">
        <f t="shared" ref="Y53:Y60" si="1">F53+H53+J53+L53+N53+P53+R53+T53+V53+X53</f>
        <v>249</v>
      </c>
      <c r="Z53" s="33">
        <v>1</v>
      </c>
      <c r="AA53" s="19" t="s">
        <v>79</v>
      </c>
    </row>
    <row r="54" spans="1:27" x14ac:dyDescent="0.25">
      <c r="A54" s="148">
        <v>2</v>
      </c>
      <c r="B54" s="35" t="s">
        <v>302</v>
      </c>
      <c r="C54" s="142" t="s">
        <v>280</v>
      </c>
      <c r="D54" s="142" t="s">
        <v>164</v>
      </c>
      <c r="E54" s="31"/>
      <c r="F54" s="31"/>
      <c r="G54" s="30"/>
      <c r="H54" s="32"/>
      <c r="I54" s="47">
        <v>2</v>
      </c>
      <c r="J54" s="33">
        <v>28</v>
      </c>
      <c r="K54" s="33">
        <v>1</v>
      </c>
      <c r="L54" s="33">
        <v>30</v>
      </c>
      <c r="M54" s="33">
        <v>1</v>
      </c>
      <c r="N54" s="33">
        <v>35</v>
      </c>
      <c r="O54" s="33">
        <v>2</v>
      </c>
      <c r="P54" s="33">
        <v>28</v>
      </c>
      <c r="Q54" s="33">
        <v>1</v>
      </c>
      <c r="R54" s="33">
        <v>30</v>
      </c>
      <c r="S54" s="33">
        <v>1</v>
      </c>
      <c r="T54" s="33">
        <v>33</v>
      </c>
      <c r="U54" s="33">
        <v>1</v>
      </c>
      <c r="V54" s="33">
        <v>33</v>
      </c>
      <c r="W54" s="33"/>
      <c r="X54" s="33"/>
      <c r="Y54" s="33">
        <f t="shared" si="1"/>
        <v>217</v>
      </c>
      <c r="Z54" s="33">
        <v>2</v>
      </c>
      <c r="AA54" s="35"/>
    </row>
    <row r="55" spans="1:27" x14ac:dyDescent="0.25">
      <c r="A55" s="149">
        <v>3</v>
      </c>
      <c r="B55" s="55" t="s">
        <v>303</v>
      </c>
      <c r="C55" s="53">
        <v>56.9</v>
      </c>
      <c r="D55" s="142" t="s">
        <v>164</v>
      </c>
      <c r="E55" s="31"/>
      <c r="F55" s="31"/>
      <c r="G55" s="30"/>
      <c r="H55" s="32"/>
      <c r="I55" s="47">
        <v>1</v>
      </c>
      <c r="J55" s="33">
        <v>32</v>
      </c>
      <c r="K55" s="33">
        <v>2</v>
      </c>
      <c r="L55" s="33">
        <v>25</v>
      </c>
      <c r="M55" s="33">
        <v>2</v>
      </c>
      <c r="N55" s="33">
        <v>27</v>
      </c>
      <c r="O55" s="33">
        <v>3</v>
      </c>
      <c r="P55" s="33">
        <v>24</v>
      </c>
      <c r="Q55" s="33">
        <v>2</v>
      </c>
      <c r="R55" s="33">
        <v>25</v>
      </c>
      <c r="S55" s="33">
        <v>2</v>
      </c>
      <c r="T55" s="33">
        <v>28</v>
      </c>
      <c r="U55" s="33">
        <v>2</v>
      </c>
      <c r="V55" s="33">
        <v>27</v>
      </c>
      <c r="W55" s="33"/>
      <c r="X55" s="33"/>
      <c r="Y55" s="33">
        <f t="shared" si="1"/>
        <v>188</v>
      </c>
      <c r="Z55" s="33">
        <v>3</v>
      </c>
      <c r="AA55" s="35"/>
    </row>
    <row r="56" spans="1:27" x14ac:dyDescent="0.25">
      <c r="A56" s="148">
        <v>4</v>
      </c>
      <c r="B56" s="55" t="s">
        <v>359</v>
      </c>
      <c r="C56" s="142" t="s">
        <v>361</v>
      </c>
      <c r="D56" s="142" t="s">
        <v>362</v>
      </c>
      <c r="E56" s="146"/>
      <c r="F56" s="78"/>
      <c r="G56" s="30"/>
      <c r="H56" s="33"/>
      <c r="I56" s="47">
        <v>1</v>
      </c>
      <c r="J56" s="33">
        <v>35</v>
      </c>
      <c r="K56" s="33">
        <v>1</v>
      </c>
      <c r="L56" s="38">
        <v>30</v>
      </c>
      <c r="M56" s="38">
        <v>1</v>
      </c>
      <c r="N56" s="38">
        <v>38</v>
      </c>
      <c r="O56" s="38">
        <v>1</v>
      </c>
      <c r="P56" s="38">
        <v>35</v>
      </c>
      <c r="Q56" s="38"/>
      <c r="R56" s="38"/>
      <c r="S56" s="38"/>
      <c r="T56" s="38"/>
      <c r="U56" s="38"/>
      <c r="V56" s="38"/>
      <c r="W56" s="38"/>
      <c r="X56" s="38"/>
      <c r="Y56" s="33">
        <f t="shared" si="1"/>
        <v>138</v>
      </c>
      <c r="Z56" s="33">
        <v>4</v>
      </c>
      <c r="AA56" s="19"/>
    </row>
    <row r="57" spans="1:27" x14ac:dyDescent="0.25">
      <c r="A57" s="149">
        <v>5</v>
      </c>
      <c r="B57" s="91" t="s">
        <v>70</v>
      </c>
      <c r="C57" s="92" t="s">
        <v>157</v>
      </c>
      <c r="D57" s="92" t="s">
        <v>58</v>
      </c>
      <c r="E57" s="146">
        <v>1</v>
      </c>
      <c r="F57" s="78">
        <v>35</v>
      </c>
      <c r="G57" s="30"/>
      <c r="H57" s="33"/>
      <c r="I57" s="47"/>
      <c r="J57" s="33"/>
      <c r="K57" s="33"/>
      <c r="L57" s="38"/>
      <c r="M57" s="38"/>
      <c r="N57" s="38"/>
      <c r="O57" s="38">
        <v>1</v>
      </c>
      <c r="P57" s="38">
        <v>35</v>
      </c>
      <c r="Q57" s="38"/>
      <c r="R57" s="38"/>
      <c r="S57" s="38"/>
      <c r="T57" s="38"/>
      <c r="U57" s="38"/>
      <c r="V57" s="38"/>
      <c r="W57" s="38"/>
      <c r="X57" s="38"/>
      <c r="Y57" s="33">
        <f t="shared" si="1"/>
        <v>70</v>
      </c>
      <c r="Z57" s="33">
        <v>5</v>
      </c>
      <c r="AA57" s="19" t="s">
        <v>60</v>
      </c>
    </row>
    <row r="58" spans="1:27" x14ac:dyDescent="0.25">
      <c r="A58" s="148">
        <v>6</v>
      </c>
      <c r="B58" s="95" t="s">
        <v>199</v>
      </c>
      <c r="C58" s="92">
        <v>67.599999999999994</v>
      </c>
      <c r="D58" s="92" t="s">
        <v>156</v>
      </c>
      <c r="E58" s="146">
        <v>1</v>
      </c>
      <c r="F58" s="78">
        <v>38</v>
      </c>
      <c r="G58" s="30"/>
      <c r="H58" s="33"/>
      <c r="I58" s="47"/>
      <c r="J58" s="33"/>
      <c r="K58" s="33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3">
        <f t="shared" si="1"/>
        <v>38</v>
      </c>
      <c r="Z58" s="33">
        <v>6</v>
      </c>
      <c r="AA58" s="19"/>
    </row>
    <row r="59" spans="1:27" x14ac:dyDescent="0.25">
      <c r="A59" s="149">
        <v>7</v>
      </c>
      <c r="B59" s="95" t="s">
        <v>200</v>
      </c>
      <c r="C59" s="92" t="s">
        <v>154</v>
      </c>
      <c r="D59" s="92" t="s">
        <v>131</v>
      </c>
      <c r="E59" s="146">
        <v>1</v>
      </c>
      <c r="F59" s="19">
        <v>35</v>
      </c>
      <c r="G59" s="30"/>
      <c r="H59" s="33"/>
      <c r="I59" s="47"/>
      <c r="J59" s="33"/>
      <c r="K59" s="33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3">
        <f t="shared" si="1"/>
        <v>35</v>
      </c>
      <c r="Z59" s="33">
        <v>7</v>
      </c>
      <c r="AA59" s="19"/>
    </row>
    <row r="60" spans="1:27" x14ac:dyDescent="0.25">
      <c r="A60" s="148">
        <v>8</v>
      </c>
      <c r="B60" s="95" t="s">
        <v>36</v>
      </c>
      <c r="C60" s="92" t="s">
        <v>155</v>
      </c>
      <c r="D60" s="92" t="s">
        <v>2</v>
      </c>
      <c r="E60" s="146">
        <v>2</v>
      </c>
      <c r="F60" s="19">
        <v>30</v>
      </c>
      <c r="G60" s="30"/>
      <c r="H60" s="33"/>
      <c r="I60" s="47"/>
      <c r="J60" s="33"/>
      <c r="K60" s="33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3">
        <f t="shared" si="1"/>
        <v>30</v>
      </c>
      <c r="Z60" s="33">
        <v>8</v>
      </c>
      <c r="AA60" s="19" t="s">
        <v>39</v>
      </c>
    </row>
    <row r="61" spans="1:27" x14ac:dyDescent="0.25">
      <c r="A61" s="321"/>
      <c r="B61" s="322"/>
      <c r="C61" s="322"/>
      <c r="D61" s="322"/>
      <c r="E61" s="322"/>
      <c r="F61" s="322"/>
      <c r="G61" s="322"/>
      <c r="H61" s="322"/>
      <c r="I61" s="322"/>
      <c r="J61" s="322"/>
      <c r="K61" s="322"/>
      <c r="L61" s="322"/>
      <c r="M61" s="322"/>
      <c r="N61" s="322"/>
      <c r="O61" s="322"/>
      <c r="P61" s="322"/>
      <c r="Q61" s="322"/>
      <c r="R61" s="322"/>
      <c r="S61" s="322"/>
      <c r="T61" s="322"/>
      <c r="U61" s="322"/>
      <c r="V61" s="322"/>
      <c r="W61" s="322"/>
      <c r="X61" s="322"/>
      <c r="Y61" s="322"/>
      <c r="Z61" s="322"/>
      <c r="AA61" s="323"/>
    </row>
    <row r="62" spans="1:27" ht="24" customHeight="1" x14ac:dyDescent="0.25">
      <c r="A62" s="89" t="s">
        <v>383</v>
      </c>
      <c r="B62" s="89" t="s">
        <v>13</v>
      </c>
      <c r="C62" s="15" t="s">
        <v>16</v>
      </c>
      <c r="D62" s="178" t="s">
        <v>18</v>
      </c>
      <c r="E62" s="311" t="s">
        <v>61</v>
      </c>
      <c r="F62" s="312"/>
      <c r="G62" s="311" t="s">
        <v>33</v>
      </c>
      <c r="H62" s="312"/>
      <c r="I62" s="307" t="s">
        <v>53</v>
      </c>
      <c r="J62" s="308"/>
      <c r="K62" s="307" t="s">
        <v>72</v>
      </c>
      <c r="L62" s="308"/>
      <c r="M62" s="307" t="s">
        <v>73</v>
      </c>
      <c r="N62" s="308"/>
      <c r="O62" s="307" t="s">
        <v>78</v>
      </c>
      <c r="P62" s="308"/>
      <c r="Q62" s="307" t="s">
        <v>87</v>
      </c>
      <c r="R62" s="308"/>
      <c r="S62" s="307" t="s">
        <v>90</v>
      </c>
      <c r="T62" s="308"/>
      <c r="U62" s="307" t="s">
        <v>91</v>
      </c>
      <c r="V62" s="308"/>
      <c r="W62" s="307" t="s">
        <v>96</v>
      </c>
      <c r="X62" s="308"/>
      <c r="Y62" s="85" t="s">
        <v>38</v>
      </c>
      <c r="Z62" s="46" t="s">
        <v>12</v>
      </c>
      <c r="AA62" s="89" t="s">
        <v>21</v>
      </c>
    </row>
    <row r="63" spans="1:27" x14ac:dyDescent="0.25">
      <c r="A63" s="45"/>
      <c r="B63" s="45"/>
      <c r="C63" s="45"/>
      <c r="D63" s="45"/>
      <c r="E63" s="46" t="s">
        <v>12</v>
      </c>
      <c r="F63" s="85" t="s">
        <v>38</v>
      </c>
      <c r="G63" s="46" t="s">
        <v>12</v>
      </c>
      <c r="H63" s="85" t="s">
        <v>38</v>
      </c>
      <c r="I63" s="46" t="s">
        <v>12</v>
      </c>
      <c r="J63" s="85" t="s">
        <v>38</v>
      </c>
      <c r="K63" s="46" t="s">
        <v>12</v>
      </c>
      <c r="L63" s="85" t="s">
        <v>38</v>
      </c>
      <c r="M63" s="46" t="s">
        <v>12</v>
      </c>
      <c r="N63" s="85" t="s">
        <v>38</v>
      </c>
      <c r="O63" s="46" t="s">
        <v>12</v>
      </c>
      <c r="P63" s="85" t="s">
        <v>38</v>
      </c>
      <c r="Q63" s="46" t="s">
        <v>12</v>
      </c>
      <c r="R63" s="85" t="s">
        <v>38</v>
      </c>
      <c r="S63" s="46" t="s">
        <v>12</v>
      </c>
      <c r="T63" s="85" t="s">
        <v>38</v>
      </c>
      <c r="U63" s="46" t="s">
        <v>12</v>
      </c>
      <c r="V63" s="85" t="s">
        <v>38</v>
      </c>
      <c r="W63" s="46" t="s">
        <v>12</v>
      </c>
      <c r="X63" s="85" t="s">
        <v>38</v>
      </c>
      <c r="Y63" s="85"/>
      <c r="Z63" s="85"/>
      <c r="AA63" s="19"/>
    </row>
    <row r="64" spans="1:27" x14ac:dyDescent="0.25">
      <c r="A64" s="318" t="s">
        <v>41</v>
      </c>
      <c r="B64" s="319"/>
      <c r="C64" s="319"/>
      <c r="D64" s="319"/>
      <c r="E64" s="319"/>
      <c r="F64" s="319"/>
      <c r="G64" s="319"/>
      <c r="H64" s="319"/>
      <c r="I64" s="319"/>
      <c r="J64" s="319"/>
      <c r="K64" s="319"/>
      <c r="L64" s="319"/>
      <c r="M64" s="319"/>
      <c r="N64" s="319"/>
      <c r="O64" s="319"/>
      <c r="P64" s="319"/>
      <c r="Q64" s="319"/>
      <c r="R64" s="319"/>
      <c r="S64" s="319"/>
      <c r="T64" s="319"/>
      <c r="U64" s="319"/>
      <c r="V64" s="319"/>
      <c r="W64" s="319"/>
      <c r="X64" s="319"/>
      <c r="Y64" s="319"/>
      <c r="Z64" s="319"/>
      <c r="AA64" s="320"/>
    </row>
    <row r="65" spans="1:27" x14ac:dyDescent="0.25">
      <c r="A65" s="148">
        <v>1</v>
      </c>
      <c r="B65" s="95" t="s">
        <v>201</v>
      </c>
      <c r="C65" s="31" t="s">
        <v>138</v>
      </c>
      <c r="D65" s="31" t="s">
        <v>124</v>
      </c>
      <c r="E65" s="146">
        <v>1</v>
      </c>
      <c r="F65" s="78">
        <v>30</v>
      </c>
      <c r="G65" s="30">
        <v>1</v>
      </c>
      <c r="H65" s="32">
        <v>30</v>
      </c>
      <c r="I65" s="47">
        <v>2</v>
      </c>
      <c r="J65" s="33">
        <v>25</v>
      </c>
      <c r="K65" s="33">
        <v>2</v>
      </c>
      <c r="L65" s="33">
        <v>25</v>
      </c>
      <c r="M65" s="33">
        <v>6</v>
      </c>
      <c r="N65" s="33">
        <v>16</v>
      </c>
      <c r="O65" s="33">
        <v>2</v>
      </c>
      <c r="P65" s="33">
        <v>30</v>
      </c>
      <c r="Q65" s="33">
        <v>1</v>
      </c>
      <c r="R65" s="33">
        <v>30</v>
      </c>
      <c r="S65" s="33">
        <v>1</v>
      </c>
      <c r="T65" s="33">
        <v>30</v>
      </c>
      <c r="U65" s="33">
        <v>1</v>
      </c>
      <c r="V65" s="33">
        <v>30</v>
      </c>
      <c r="W65" s="33"/>
      <c r="X65" s="33"/>
      <c r="Y65" s="33">
        <f t="shared" ref="Y65:Y96" si="2">F65+H65+J65+L65+N65+P65+R65+T65+V65+X65</f>
        <v>246</v>
      </c>
      <c r="Z65" s="33">
        <v>1</v>
      </c>
      <c r="AA65" s="19"/>
    </row>
    <row r="66" spans="1:27" x14ac:dyDescent="0.25">
      <c r="A66" s="148">
        <v>2</v>
      </c>
      <c r="B66" s="95" t="s">
        <v>208</v>
      </c>
      <c r="C66" s="31">
        <v>93.3</v>
      </c>
      <c r="D66" s="31" t="s">
        <v>127</v>
      </c>
      <c r="E66" s="146">
        <v>2</v>
      </c>
      <c r="F66" s="78">
        <v>25</v>
      </c>
      <c r="G66" s="30">
        <v>3</v>
      </c>
      <c r="H66" s="32">
        <v>22</v>
      </c>
      <c r="I66" s="47">
        <v>3</v>
      </c>
      <c r="J66" s="33">
        <v>22</v>
      </c>
      <c r="K66" s="33">
        <v>1</v>
      </c>
      <c r="L66" s="33">
        <v>30</v>
      </c>
      <c r="M66" s="33">
        <v>3</v>
      </c>
      <c r="N66" s="33">
        <v>22</v>
      </c>
      <c r="O66" s="33">
        <v>1</v>
      </c>
      <c r="P66" s="33">
        <v>30</v>
      </c>
      <c r="Q66" s="33">
        <v>5</v>
      </c>
      <c r="R66" s="33">
        <v>18</v>
      </c>
      <c r="S66" s="33">
        <v>1</v>
      </c>
      <c r="T66" s="33">
        <v>30</v>
      </c>
      <c r="U66" s="33">
        <v>1</v>
      </c>
      <c r="V66" s="33">
        <v>30</v>
      </c>
      <c r="W66" s="33"/>
      <c r="X66" s="33"/>
      <c r="Y66" s="33">
        <f t="shared" si="2"/>
        <v>229</v>
      </c>
      <c r="Z66" s="33">
        <v>2</v>
      </c>
      <c r="AA66" s="19"/>
    </row>
    <row r="67" spans="1:27" x14ac:dyDescent="0.25">
      <c r="A67" s="148">
        <v>3</v>
      </c>
      <c r="B67" s="95" t="s">
        <v>205</v>
      </c>
      <c r="C67" s="31">
        <v>82</v>
      </c>
      <c r="D67" s="31" t="s">
        <v>124</v>
      </c>
      <c r="E67" s="146">
        <v>3</v>
      </c>
      <c r="F67" s="78">
        <v>22</v>
      </c>
      <c r="G67" s="30">
        <v>1</v>
      </c>
      <c r="H67" s="32">
        <v>30</v>
      </c>
      <c r="I67" s="47">
        <v>2</v>
      </c>
      <c r="J67" s="33">
        <v>25</v>
      </c>
      <c r="K67" s="33">
        <v>2</v>
      </c>
      <c r="L67" s="33">
        <v>25</v>
      </c>
      <c r="M67" s="33">
        <v>2</v>
      </c>
      <c r="N67" s="33">
        <v>25</v>
      </c>
      <c r="O67" s="33">
        <v>1</v>
      </c>
      <c r="P67" s="33">
        <v>30</v>
      </c>
      <c r="Q67" s="33">
        <v>3</v>
      </c>
      <c r="R67" s="33">
        <v>22</v>
      </c>
      <c r="S67" s="33">
        <v>2</v>
      </c>
      <c r="T67" s="33">
        <v>25</v>
      </c>
      <c r="U67" s="33">
        <v>3</v>
      </c>
      <c r="V67" s="33">
        <v>22</v>
      </c>
      <c r="W67" s="33"/>
      <c r="X67" s="33"/>
      <c r="Y67" s="33">
        <f t="shared" si="2"/>
        <v>226</v>
      </c>
      <c r="Z67" s="33">
        <v>3</v>
      </c>
      <c r="AA67" s="19"/>
    </row>
    <row r="68" spans="1:27" x14ac:dyDescent="0.25">
      <c r="A68" s="148">
        <v>4</v>
      </c>
      <c r="B68" s="91" t="s">
        <v>82</v>
      </c>
      <c r="C68" s="31" t="s">
        <v>135</v>
      </c>
      <c r="D68" s="31" t="s">
        <v>83</v>
      </c>
      <c r="E68" s="146">
        <v>2</v>
      </c>
      <c r="F68" s="78">
        <v>25</v>
      </c>
      <c r="G68" s="30">
        <v>1</v>
      </c>
      <c r="H68" s="32">
        <v>30</v>
      </c>
      <c r="I68" s="47">
        <v>2</v>
      </c>
      <c r="J68" s="33">
        <v>25</v>
      </c>
      <c r="K68" s="33">
        <v>1</v>
      </c>
      <c r="L68" s="33">
        <v>30</v>
      </c>
      <c r="M68" s="33">
        <v>7</v>
      </c>
      <c r="N68" s="33">
        <v>15</v>
      </c>
      <c r="O68" s="33">
        <v>6</v>
      </c>
      <c r="P68" s="33">
        <v>16</v>
      </c>
      <c r="Q68" s="33">
        <v>2</v>
      </c>
      <c r="R68" s="33">
        <v>25</v>
      </c>
      <c r="S68" s="33">
        <v>2</v>
      </c>
      <c r="T68" s="33">
        <v>25</v>
      </c>
      <c r="U68" s="33">
        <v>3</v>
      </c>
      <c r="V68" s="33">
        <v>22</v>
      </c>
      <c r="W68" s="33"/>
      <c r="X68" s="33"/>
      <c r="Y68" s="33">
        <f t="shared" si="2"/>
        <v>213</v>
      </c>
      <c r="Z68" s="33">
        <v>4</v>
      </c>
      <c r="AA68" s="19"/>
    </row>
    <row r="69" spans="1:27" x14ac:dyDescent="0.25">
      <c r="A69" s="148">
        <v>5</v>
      </c>
      <c r="B69" s="91" t="s">
        <v>68</v>
      </c>
      <c r="C69" s="31">
        <v>77.7</v>
      </c>
      <c r="D69" s="31" t="s">
        <v>69</v>
      </c>
      <c r="E69" s="146">
        <v>3</v>
      </c>
      <c r="F69" s="78">
        <v>22</v>
      </c>
      <c r="G69" s="30">
        <v>2</v>
      </c>
      <c r="H69" s="32">
        <v>25</v>
      </c>
      <c r="I69" s="47">
        <v>2</v>
      </c>
      <c r="J69" s="33">
        <v>25</v>
      </c>
      <c r="K69" s="33">
        <v>3</v>
      </c>
      <c r="L69" s="33">
        <v>22</v>
      </c>
      <c r="M69" s="33">
        <v>1</v>
      </c>
      <c r="N69" s="33">
        <v>30</v>
      </c>
      <c r="O69" s="33">
        <v>1</v>
      </c>
      <c r="P69" s="33">
        <v>30</v>
      </c>
      <c r="Q69" s="33">
        <v>4</v>
      </c>
      <c r="R69" s="33">
        <v>20</v>
      </c>
      <c r="S69" s="33"/>
      <c r="T69" s="33"/>
      <c r="U69" s="33">
        <v>1</v>
      </c>
      <c r="V69" s="33">
        <v>30</v>
      </c>
      <c r="W69" s="33"/>
      <c r="X69" s="33"/>
      <c r="Y69" s="33">
        <f t="shared" si="2"/>
        <v>204</v>
      </c>
      <c r="Z69" s="33">
        <v>5</v>
      </c>
      <c r="AA69" s="19"/>
    </row>
    <row r="70" spans="1:27" x14ac:dyDescent="0.25">
      <c r="A70" s="148">
        <v>6</v>
      </c>
      <c r="B70" s="55" t="s">
        <v>372</v>
      </c>
      <c r="C70" s="144">
        <v>94.5</v>
      </c>
      <c r="D70" s="142" t="s">
        <v>127</v>
      </c>
      <c r="E70" s="31"/>
      <c r="F70" s="31"/>
      <c r="G70" s="30"/>
      <c r="H70" s="32"/>
      <c r="I70" s="47">
        <v>5</v>
      </c>
      <c r="J70" s="33">
        <v>18</v>
      </c>
      <c r="K70" s="33">
        <v>4</v>
      </c>
      <c r="L70" s="33">
        <v>20</v>
      </c>
      <c r="M70" s="33">
        <v>2</v>
      </c>
      <c r="N70" s="33">
        <v>25</v>
      </c>
      <c r="O70" s="33">
        <v>2</v>
      </c>
      <c r="P70" s="33">
        <v>25</v>
      </c>
      <c r="Q70" s="33">
        <v>1</v>
      </c>
      <c r="R70" s="33">
        <v>30</v>
      </c>
      <c r="S70" s="33">
        <v>2</v>
      </c>
      <c r="T70" s="33">
        <v>25</v>
      </c>
      <c r="U70" s="33">
        <v>1</v>
      </c>
      <c r="V70" s="33">
        <v>30</v>
      </c>
      <c r="W70" s="33"/>
      <c r="X70" s="33"/>
      <c r="Y70" s="33">
        <f t="shared" si="2"/>
        <v>173</v>
      </c>
      <c r="Z70" s="33">
        <v>6</v>
      </c>
      <c r="AA70" s="35"/>
    </row>
    <row r="71" spans="1:27" x14ac:dyDescent="0.25">
      <c r="A71" s="148">
        <v>7</v>
      </c>
      <c r="B71" s="55" t="s">
        <v>432</v>
      </c>
      <c r="C71" s="142">
        <v>59.5</v>
      </c>
      <c r="D71" s="142" t="s">
        <v>401</v>
      </c>
      <c r="E71" s="31"/>
      <c r="F71" s="31"/>
      <c r="G71" s="30"/>
      <c r="H71" s="32"/>
      <c r="I71" s="47"/>
      <c r="J71" s="33"/>
      <c r="K71" s="33">
        <v>3</v>
      </c>
      <c r="L71" s="33">
        <v>22</v>
      </c>
      <c r="M71" s="33">
        <v>1</v>
      </c>
      <c r="N71" s="33">
        <v>30</v>
      </c>
      <c r="O71" s="33">
        <v>1</v>
      </c>
      <c r="P71" s="33">
        <v>30</v>
      </c>
      <c r="Q71" s="33">
        <v>1</v>
      </c>
      <c r="R71" s="33">
        <v>30</v>
      </c>
      <c r="S71" s="33">
        <v>1</v>
      </c>
      <c r="T71" s="33">
        <v>30</v>
      </c>
      <c r="U71" s="33">
        <v>2</v>
      </c>
      <c r="V71" s="33">
        <v>25</v>
      </c>
      <c r="W71" s="33"/>
      <c r="X71" s="33"/>
      <c r="Y71" s="33">
        <f t="shared" si="2"/>
        <v>167</v>
      </c>
      <c r="Z71" s="33">
        <v>7</v>
      </c>
      <c r="AA71" s="35"/>
    </row>
    <row r="72" spans="1:27" x14ac:dyDescent="0.25">
      <c r="A72" s="148">
        <v>8</v>
      </c>
      <c r="B72" s="95" t="s">
        <v>297</v>
      </c>
      <c r="C72" s="31">
        <v>83</v>
      </c>
      <c r="D72" s="31" t="s">
        <v>265</v>
      </c>
      <c r="E72" s="146"/>
      <c r="F72" s="78"/>
      <c r="G72" s="30">
        <v>2</v>
      </c>
      <c r="H72" s="32">
        <v>25</v>
      </c>
      <c r="I72" s="47">
        <v>3</v>
      </c>
      <c r="J72" s="33">
        <v>22</v>
      </c>
      <c r="K72" s="33">
        <v>4</v>
      </c>
      <c r="L72" s="33">
        <v>20</v>
      </c>
      <c r="M72" s="33">
        <v>5</v>
      </c>
      <c r="N72" s="33">
        <v>18</v>
      </c>
      <c r="O72" s="33">
        <v>5</v>
      </c>
      <c r="P72" s="33">
        <v>18</v>
      </c>
      <c r="Q72" s="33">
        <v>9</v>
      </c>
      <c r="R72" s="33">
        <v>13</v>
      </c>
      <c r="S72" s="33">
        <v>1</v>
      </c>
      <c r="T72" s="33">
        <v>30</v>
      </c>
      <c r="U72" s="33">
        <v>5</v>
      </c>
      <c r="V72" s="33">
        <v>18</v>
      </c>
      <c r="W72" s="33"/>
      <c r="X72" s="33"/>
      <c r="Y72" s="33">
        <f t="shared" si="2"/>
        <v>164</v>
      </c>
      <c r="Z72" s="33">
        <v>8</v>
      </c>
      <c r="AA72" s="19"/>
    </row>
    <row r="73" spans="1:27" x14ac:dyDescent="0.25">
      <c r="A73" s="148">
        <v>9</v>
      </c>
      <c r="B73" s="55" t="s">
        <v>509</v>
      </c>
      <c r="C73" s="142">
        <v>73</v>
      </c>
      <c r="D73" s="142" t="s">
        <v>182</v>
      </c>
      <c r="E73" s="31"/>
      <c r="F73" s="31"/>
      <c r="G73" s="30"/>
      <c r="H73" s="32"/>
      <c r="I73" s="47"/>
      <c r="J73" s="33"/>
      <c r="K73" s="33"/>
      <c r="L73" s="33"/>
      <c r="M73" s="33">
        <v>2</v>
      </c>
      <c r="N73" s="33">
        <v>25</v>
      </c>
      <c r="O73" s="33">
        <v>2</v>
      </c>
      <c r="P73" s="33">
        <v>25</v>
      </c>
      <c r="Q73" s="33">
        <v>1</v>
      </c>
      <c r="R73" s="33">
        <v>30</v>
      </c>
      <c r="S73" s="33">
        <v>1</v>
      </c>
      <c r="T73" s="33">
        <v>30</v>
      </c>
      <c r="U73" s="33">
        <v>1</v>
      </c>
      <c r="V73" s="33">
        <v>30</v>
      </c>
      <c r="W73" s="33"/>
      <c r="X73" s="33"/>
      <c r="Y73" s="33">
        <f t="shared" si="2"/>
        <v>140</v>
      </c>
      <c r="Z73" s="33">
        <v>9</v>
      </c>
      <c r="AA73" s="35"/>
    </row>
    <row r="74" spans="1:27" x14ac:dyDescent="0.25">
      <c r="A74" s="148">
        <v>10</v>
      </c>
      <c r="B74" s="55" t="s">
        <v>433</v>
      </c>
      <c r="C74" s="142" t="s">
        <v>154</v>
      </c>
      <c r="D74" s="142" t="s">
        <v>97</v>
      </c>
      <c r="E74" s="31"/>
      <c r="F74" s="31"/>
      <c r="G74" s="30"/>
      <c r="H74" s="32"/>
      <c r="I74" s="47"/>
      <c r="J74" s="33"/>
      <c r="K74" s="33">
        <v>2</v>
      </c>
      <c r="L74" s="33">
        <v>25</v>
      </c>
      <c r="M74" s="33">
        <v>5</v>
      </c>
      <c r="N74" s="33">
        <v>18</v>
      </c>
      <c r="O74" s="33">
        <v>5</v>
      </c>
      <c r="P74" s="33">
        <v>18</v>
      </c>
      <c r="Q74" s="33">
        <v>2</v>
      </c>
      <c r="R74" s="33">
        <v>25</v>
      </c>
      <c r="S74" s="33">
        <v>2</v>
      </c>
      <c r="T74" s="33">
        <v>25</v>
      </c>
      <c r="U74" s="33">
        <v>2</v>
      </c>
      <c r="V74" s="33">
        <v>25</v>
      </c>
      <c r="W74" s="33"/>
      <c r="X74" s="33"/>
      <c r="Y74" s="33">
        <f t="shared" si="2"/>
        <v>136</v>
      </c>
      <c r="Z74" s="33">
        <v>10</v>
      </c>
      <c r="AA74" s="35"/>
    </row>
    <row r="75" spans="1:27" x14ac:dyDescent="0.25">
      <c r="A75" s="148">
        <v>11</v>
      </c>
      <c r="B75" s="55" t="s">
        <v>373</v>
      </c>
      <c r="C75" s="144" t="s">
        <v>333</v>
      </c>
      <c r="D75" s="142" t="s">
        <v>164</v>
      </c>
      <c r="E75" s="31"/>
      <c r="F75" s="31"/>
      <c r="G75" s="30"/>
      <c r="H75" s="32"/>
      <c r="I75" s="47">
        <v>8</v>
      </c>
      <c r="J75" s="33">
        <v>14</v>
      </c>
      <c r="K75" s="33">
        <v>5</v>
      </c>
      <c r="L75" s="33">
        <v>18</v>
      </c>
      <c r="M75" s="33">
        <v>1</v>
      </c>
      <c r="N75" s="33">
        <v>30</v>
      </c>
      <c r="O75" s="33">
        <v>1</v>
      </c>
      <c r="P75" s="33">
        <v>30</v>
      </c>
      <c r="Q75" s="33">
        <v>6</v>
      </c>
      <c r="R75" s="33">
        <v>16</v>
      </c>
      <c r="S75" s="33">
        <v>3</v>
      </c>
      <c r="T75" s="33">
        <v>22</v>
      </c>
      <c r="U75" s="33"/>
      <c r="V75" s="33"/>
      <c r="W75" s="33"/>
      <c r="X75" s="33"/>
      <c r="Y75" s="33">
        <f t="shared" si="2"/>
        <v>130</v>
      </c>
      <c r="Z75" s="33">
        <v>11</v>
      </c>
      <c r="AA75" s="35"/>
    </row>
    <row r="76" spans="1:27" x14ac:dyDescent="0.25">
      <c r="A76" s="148">
        <v>12</v>
      </c>
      <c r="B76" s="95" t="s">
        <v>213</v>
      </c>
      <c r="C76" s="31">
        <v>88.6</v>
      </c>
      <c r="D76" s="31" t="s">
        <v>128</v>
      </c>
      <c r="E76" s="146">
        <v>10</v>
      </c>
      <c r="F76" s="78">
        <v>12</v>
      </c>
      <c r="G76" s="30">
        <v>4</v>
      </c>
      <c r="H76" s="32">
        <v>20</v>
      </c>
      <c r="I76" s="47">
        <v>6</v>
      </c>
      <c r="J76" s="33">
        <v>16</v>
      </c>
      <c r="K76" s="33"/>
      <c r="L76" s="33"/>
      <c r="M76" s="33"/>
      <c r="N76" s="33"/>
      <c r="O76" s="33">
        <v>4</v>
      </c>
      <c r="P76" s="33">
        <v>20</v>
      </c>
      <c r="Q76" s="33">
        <v>7</v>
      </c>
      <c r="R76" s="33">
        <v>15</v>
      </c>
      <c r="S76" s="33">
        <v>4</v>
      </c>
      <c r="T76" s="33">
        <v>20</v>
      </c>
      <c r="U76" s="33">
        <v>2</v>
      </c>
      <c r="V76" s="33">
        <v>25</v>
      </c>
      <c r="W76" s="33"/>
      <c r="X76" s="33"/>
      <c r="Y76" s="33">
        <f t="shared" si="2"/>
        <v>128</v>
      </c>
      <c r="Z76" s="33">
        <v>12</v>
      </c>
      <c r="AA76" s="19"/>
    </row>
    <row r="77" spans="1:27" x14ac:dyDescent="0.25">
      <c r="A77" s="148">
        <v>13</v>
      </c>
      <c r="B77" s="55" t="s">
        <v>315</v>
      </c>
      <c r="C77" s="144">
        <v>76</v>
      </c>
      <c r="D77" s="31" t="s">
        <v>320</v>
      </c>
      <c r="E77" s="31"/>
      <c r="F77" s="31"/>
      <c r="G77" s="30"/>
      <c r="H77" s="32"/>
      <c r="I77" s="47">
        <v>4</v>
      </c>
      <c r="J77" s="33">
        <v>20</v>
      </c>
      <c r="K77" s="33">
        <v>4</v>
      </c>
      <c r="L77" s="33">
        <v>20</v>
      </c>
      <c r="M77" s="33">
        <v>3</v>
      </c>
      <c r="N77" s="33">
        <v>22</v>
      </c>
      <c r="O77" s="33">
        <v>7</v>
      </c>
      <c r="P77" s="33">
        <v>15</v>
      </c>
      <c r="Q77" s="33">
        <v>5</v>
      </c>
      <c r="R77" s="33">
        <v>18</v>
      </c>
      <c r="S77" s="33"/>
      <c r="T77" s="33"/>
      <c r="U77" s="33">
        <v>2</v>
      </c>
      <c r="V77" s="33">
        <v>25</v>
      </c>
      <c r="W77" s="33"/>
      <c r="X77" s="33"/>
      <c r="Y77" s="33">
        <f t="shared" si="2"/>
        <v>120</v>
      </c>
      <c r="Z77" s="33">
        <v>13</v>
      </c>
      <c r="AA77" s="35"/>
    </row>
    <row r="78" spans="1:27" x14ac:dyDescent="0.25">
      <c r="A78" s="148">
        <v>14</v>
      </c>
      <c r="B78" s="95" t="s">
        <v>210</v>
      </c>
      <c r="C78" s="31">
        <v>96.6</v>
      </c>
      <c r="D78" s="31" t="s">
        <v>129</v>
      </c>
      <c r="E78" s="146">
        <v>6</v>
      </c>
      <c r="F78" s="78">
        <v>16</v>
      </c>
      <c r="G78" s="30">
        <v>3</v>
      </c>
      <c r="H78" s="32">
        <v>22</v>
      </c>
      <c r="I78" s="47">
        <v>5</v>
      </c>
      <c r="J78" s="33">
        <v>18</v>
      </c>
      <c r="K78" s="33">
        <v>3</v>
      </c>
      <c r="L78" s="33">
        <v>22</v>
      </c>
      <c r="M78" s="33">
        <v>7</v>
      </c>
      <c r="N78" s="33">
        <v>15</v>
      </c>
      <c r="O78" s="33"/>
      <c r="P78" s="33"/>
      <c r="Q78" s="33">
        <v>2</v>
      </c>
      <c r="R78" s="33">
        <v>25</v>
      </c>
      <c r="S78" s="33"/>
      <c r="T78" s="33"/>
      <c r="U78" s="33"/>
      <c r="V78" s="33"/>
      <c r="W78" s="33"/>
      <c r="X78" s="33"/>
      <c r="Y78" s="33">
        <f t="shared" si="2"/>
        <v>118</v>
      </c>
      <c r="Z78" s="33">
        <v>14</v>
      </c>
      <c r="AA78" s="19"/>
    </row>
    <row r="79" spans="1:27" x14ac:dyDescent="0.25">
      <c r="A79" s="148">
        <v>15</v>
      </c>
      <c r="B79" s="95" t="s">
        <v>211</v>
      </c>
      <c r="C79" s="31">
        <v>86</v>
      </c>
      <c r="D79" s="31" t="s">
        <v>125</v>
      </c>
      <c r="E79" s="146">
        <v>8</v>
      </c>
      <c r="F79" s="78">
        <v>14</v>
      </c>
      <c r="G79" s="30">
        <v>4</v>
      </c>
      <c r="H79" s="32">
        <v>20</v>
      </c>
      <c r="I79" s="47">
        <v>5</v>
      </c>
      <c r="J79" s="33">
        <v>18</v>
      </c>
      <c r="K79" s="33">
        <v>5</v>
      </c>
      <c r="L79" s="33">
        <v>18</v>
      </c>
      <c r="M79" s="33">
        <v>6</v>
      </c>
      <c r="N79" s="33">
        <v>16</v>
      </c>
      <c r="O79" s="33">
        <v>9</v>
      </c>
      <c r="P79" s="33">
        <v>13</v>
      </c>
      <c r="Q79" s="33">
        <v>8</v>
      </c>
      <c r="R79" s="33">
        <v>17</v>
      </c>
      <c r="S79" s="33"/>
      <c r="T79" s="33"/>
      <c r="U79" s="33"/>
      <c r="V79" s="33"/>
      <c r="W79" s="33"/>
      <c r="X79" s="33"/>
      <c r="Y79" s="33">
        <f t="shared" si="2"/>
        <v>116</v>
      </c>
      <c r="Z79" s="33">
        <v>15</v>
      </c>
      <c r="AA79" s="19"/>
    </row>
    <row r="80" spans="1:27" x14ac:dyDescent="0.25">
      <c r="A80" s="148">
        <v>16</v>
      </c>
      <c r="B80" s="91" t="s">
        <v>80</v>
      </c>
      <c r="C80" s="31" t="s">
        <v>133</v>
      </c>
      <c r="D80" s="31" t="s">
        <v>5</v>
      </c>
      <c r="E80" s="146">
        <v>5</v>
      </c>
      <c r="F80" s="78">
        <v>18</v>
      </c>
      <c r="G80" s="30">
        <v>3</v>
      </c>
      <c r="H80" s="32">
        <v>22</v>
      </c>
      <c r="I80" s="47">
        <v>4</v>
      </c>
      <c r="J80" s="33">
        <v>20</v>
      </c>
      <c r="K80" s="33">
        <v>3</v>
      </c>
      <c r="L80" s="33">
        <v>22</v>
      </c>
      <c r="M80" s="33">
        <v>4</v>
      </c>
      <c r="N80" s="33">
        <v>20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>
        <f t="shared" si="2"/>
        <v>102</v>
      </c>
      <c r="Z80" s="33">
        <v>16</v>
      </c>
      <c r="AA80" s="19" t="s">
        <v>54</v>
      </c>
    </row>
    <row r="81" spans="1:27" x14ac:dyDescent="0.25">
      <c r="A81" s="148">
        <v>17</v>
      </c>
      <c r="B81" s="95" t="s">
        <v>295</v>
      </c>
      <c r="C81" s="31">
        <v>78.599999999999994</v>
      </c>
      <c r="D81" s="31" t="s">
        <v>121</v>
      </c>
      <c r="E81" s="146">
        <v>4</v>
      </c>
      <c r="F81" s="78">
        <v>20</v>
      </c>
      <c r="G81" s="30">
        <v>1</v>
      </c>
      <c r="H81" s="32">
        <v>30</v>
      </c>
      <c r="I81" s="47">
        <v>3</v>
      </c>
      <c r="J81" s="33">
        <v>22</v>
      </c>
      <c r="K81" s="33"/>
      <c r="L81" s="33"/>
      <c r="M81" s="33"/>
      <c r="N81" s="33"/>
      <c r="O81" s="33"/>
      <c r="P81" s="33"/>
      <c r="Q81" s="33">
        <v>3</v>
      </c>
      <c r="R81" s="33">
        <v>22</v>
      </c>
      <c r="S81" s="33"/>
      <c r="T81" s="33"/>
      <c r="U81" s="33"/>
      <c r="V81" s="33"/>
      <c r="W81" s="33"/>
      <c r="X81" s="33"/>
      <c r="Y81" s="33">
        <f t="shared" si="2"/>
        <v>94</v>
      </c>
      <c r="Z81" s="33">
        <v>17</v>
      </c>
      <c r="AA81" s="19"/>
    </row>
    <row r="82" spans="1:27" x14ac:dyDescent="0.25">
      <c r="A82" s="148">
        <v>18</v>
      </c>
      <c r="B82" s="55" t="s">
        <v>396</v>
      </c>
      <c r="C82" s="142" t="s">
        <v>404</v>
      </c>
      <c r="D82" s="142" t="s">
        <v>182</v>
      </c>
      <c r="E82" s="31"/>
      <c r="F82" s="31"/>
      <c r="G82" s="30"/>
      <c r="H82" s="32"/>
      <c r="I82" s="47"/>
      <c r="J82" s="33"/>
      <c r="K82" s="33">
        <v>1</v>
      </c>
      <c r="L82" s="33">
        <v>30</v>
      </c>
      <c r="M82" s="33"/>
      <c r="N82" s="33"/>
      <c r="O82" s="33">
        <v>4</v>
      </c>
      <c r="P82" s="33">
        <v>20</v>
      </c>
      <c r="Q82" s="33">
        <v>4</v>
      </c>
      <c r="R82" s="33">
        <v>20</v>
      </c>
      <c r="S82" s="33">
        <v>3</v>
      </c>
      <c r="T82" s="33">
        <v>22</v>
      </c>
      <c r="U82" s="33"/>
      <c r="V82" s="33"/>
      <c r="W82" s="33"/>
      <c r="X82" s="33"/>
      <c r="Y82" s="33">
        <f t="shared" si="2"/>
        <v>92</v>
      </c>
      <c r="Z82" s="33">
        <v>18</v>
      </c>
      <c r="AA82" s="35"/>
    </row>
    <row r="83" spans="1:27" x14ac:dyDescent="0.25">
      <c r="A83" s="148">
        <v>19</v>
      </c>
      <c r="B83" s="35" t="s">
        <v>370</v>
      </c>
      <c r="C83" s="144">
        <v>67.599999999999994</v>
      </c>
      <c r="D83" s="142" t="s">
        <v>336</v>
      </c>
      <c r="E83" s="31"/>
      <c r="F83" s="31"/>
      <c r="G83" s="30"/>
      <c r="H83" s="32"/>
      <c r="I83" s="47">
        <v>1</v>
      </c>
      <c r="J83" s="33">
        <v>30</v>
      </c>
      <c r="K83" s="33">
        <v>1</v>
      </c>
      <c r="L83" s="33">
        <v>30</v>
      </c>
      <c r="M83" s="33"/>
      <c r="N83" s="33"/>
      <c r="O83" s="33">
        <v>1</v>
      </c>
      <c r="P83" s="33">
        <v>22</v>
      </c>
      <c r="Q83" s="33"/>
      <c r="R83" s="33"/>
      <c r="S83" s="33"/>
      <c r="T83" s="33"/>
      <c r="U83" s="33"/>
      <c r="V83" s="33"/>
      <c r="W83" s="33"/>
      <c r="X83" s="33"/>
      <c r="Y83" s="33">
        <f t="shared" si="2"/>
        <v>82</v>
      </c>
      <c r="Z83" s="33">
        <v>19</v>
      </c>
      <c r="AA83" s="35"/>
    </row>
    <row r="84" spans="1:27" x14ac:dyDescent="0.25">
      <c r="A84" s="148">
        <v>20</v>
      </c>
      <c r="B84" s="91" t="s">
        <v>117</v>
      </c>
      <c r="C84" s="31">
        <v>78.400000000000006</v>
      </c>
      <c r="D84" s="31" t="s">
        <v>112</v>
      </c>
      <c r="E84" s="146">
        <v>1</v>
      </c>
      <c r="F84" s="78">
        <v>30</v>
      </c>
      <c r="G84" s="30"/>
      <c r="H84" s="32"/>
      <c r="I84" s="47"/>
      <c r="J84" s="33"/>
      <c r="K84" s="33"/>
      <c r="L84" s="33"/>
      <c r="M84" s="33">
        <v>1</v>
      </c>
      <c r="N84" s="33">
        <v>30</v>
      </c>
      <c r="O84" s="33">
        <v>3</v>
      </c>
      <c r="P84" s="33">
        <v>22</v>
      </c>
      <c r="Q84" s="33"/>
      <c r="R84" s="33"/>
      <c r="S84" s="33"/>
      <c r="T84" s="33"/>
      <c r="U84" s="33"/>
      <c r="V84" s="33"/>
      <c r="W84" s="33"/>
      <c r="X84" s="33"/>
      <c r="Y84" s="33">
        <f t="shared" si="2"/>
        <v>82</v>
      </c>
      <c r="Z84" s="33">
        <v>19</v>
      </c>
      <c r="AA84" s="19"/>
    </row>
    <row r="85" spans="1:27" x14ac:dyDescent="0.25">
      <c r="A85" s="148">
        <v>21</v>
      </c>
      <c r="B85" s="55" t="s">
        <v>528</v>
      </c>
      <c r="C85" s="142" t="s">
        <v>541</v>
      </c>
      <c r="D85" s="142" t="s">
        <v>542</v>
      </c>
      <c r="E85" s="31"/>
      <c r="F85" s="31"/>
      <c r="G85" s="30"/>
      <c r="H85" s="32"/>
      <c r="I85" s="47"/>
      <c r="J85" s="33"/>
      <c r="K85" s="33"/>
      <c r="L85" s="33"/>
      <c r="M85" s="33"/>
      <c r="N85" s="33"/>
      <c r="O85" s="33">
        <v>3</v>
      </c>
      <c r="P85" s="33">
        <v>22</v>
      </c>
      <c r="Q85" s="33">
        <v>7</v>
      </c>
      <c r="R85" s="33">
        <v>15</v>
      </c>
      <c r="S85" s="33">
        <v>4</v>
      </c>
      <c r="T85" s="33">
        <v>20</v>
      </c>
      <c r="U85" s="33">
        <v>2</v>
      </c>
      <c r="V85" s="33">
        <v>25</v>
      </c>
      <c r="W85" s="33"/>
      <c r="X85" s="33"/>
      <c r="Y85" s="33">
        <f t="shared" si="2"/>
        <v>82</v>
      </c>
      <c r="Z85" s="33">
        <v>19</v>
      </c>
      <c r="AA85" s="35"/>
    </row>
    <row r="86" spans="1:27" x14ac:dyDescent="0.25">
      <c r="A86" s="148">
        <v>22</v>
      </c>
      <c r="B86" s="55" t="s">
        <v>511</v>
      </c>
      <c r="C86" s="142" t="s">
        <v>178</v>
      </c>
      <c r="D86" s="142" t="s">
        <v>164</v>
      </c>
      <c r="E86" s="31"/>
      <c r="F86" s="31"/>
      <c r="G86" s="30"/>
      <c r="H86" s="32"/>
      <c r="I86" s="47"/>
      <c r="J86" s="33"/>
      <c r="K86" s="33"/>
      <c r="L86" s="33"/>
      <c r="M86" s="33">
        <v>8</v>
      </c>
      <c r="N86" s="33">
        <v>14</v>
      </c>
      <c r="O86" s="33"/>
      <c r="P86" s="33"/>
      <c r="Q86" s="33"/>
      <c r="R86" s="33"/>
      <c r="S86" s="33">
        <v>1</v>
      </c>
      <c r="T86" s="33">
        <v>30</v>
      </c>
      <c r="U86" s="33">
        <v>1</v>
      </c>
      <c r="V86" s="33">
        <v>30</v>
      </c>
      <c r="W86" s="33"/>
      <c r="X86" s="33"/>
      <c r="Y86" s="33">
        <f t="shared" si="2"/>
        <v>74</v>
      </c>
      <c r="Z86" s="33">
        <v>22</v>
      </c>
      <c r="AA86" s="35"/>
    </row>
    <row r="87" spans="1:27" x14ac:dyDescent="0.25">
      <c r="A87" s="148">
        <v>23</v>
      </c>
      <c r="B87" s="91" t="s">
        <v>116</v>
      </c>
      <c r="C87" s="31" t="s">
        <v>100</v>
      </c>
      <c r="D87" s="31" t="s">
        <v>121</v>
      </c>
      <c r="E87" s="146">
        <v>5</v>
      </c>
      <c r="F87" s="78">
        <v>18</v>
      </c>
      <c r="G87" s="30">
        <v>1</v>
      </c>
      <c r="H87" s="32">
        <v>30</v>
      </c>
      <c r="I87" s="47">
        <v>4</v>
      </c>
      <c r="J87" s="33">
        <v>20</v>
      </c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>
        <f t="shared" si="2"/>
        <v>68</v>
      </c>
      <c r="Z87" s="33">
        <v>23</v>
      </c>
      <c r="AA87" s="19"/>
    </row>
    <row r="88" spans="1:27" x14ac:dyDescent="0.25">
      <c r="A88" s="148">
        <v>24</v>
      </c>
      <c r="B88" s="35" t="s">
        <v>117</v>
      </c>
      <c r="C88" s="30">
        <v>112</v>
      </c>
      <c r="D88" s="31" t="s">
        <v>124</v>
      </c>
      <c r="E88" s="31"/>
      <c r="F88" s="31"/>
      <c r="G88" s="30">
        <v>4</v>
      </c>
      <c r="H88" s="32">
        <v>20</v>
      </c>
      <c r="I88" s="47">
        <v>7</v>
      </c>
      <c r="J88" s="33">
        <v>15</v>
      </c>
      <c r="K88" s="33">
        <v>4</v>
      </c>
      <c r="L88" s="33">
        <v>20</v>
      </c>
      <c r="M88" s="33">
        <v>10</v>
      </c>
      <c r="N88" s="33">
        <v>13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>
        <f t="shared" si="2"/>
        <v>68</v>
      </c>
      <c r="Z88" s="33">
        <v>23</v>
      </c>
      <c r="AA88" s="35"/>
    </row>
    <row r="89" spans="1:27" x14ac:dyDescent="0.25">
      <c r="A89" s="148">
        <v>25</v>
      </c>
      <c r="B89" s="91" t="s">
        <v>63</v>
      </c>
      <c r="C89" s="31">
        <v>88.7</v>
      </c>
      <c r="D89" s="31" t="s">
        <v>121</v>
      </c>
      <c r="E89" s="146">
        <v>7</v>
      </c>
      <c r="F89" s="78">
        <v>15</v>
      </c>
      <c r="G89" s="30">
        <v>2</v>
      </c>
      <c r="H89" s="32">
        <v>25</v>
      </c>
      <c r="I89" s="47">
        <v>2</v>
      </c>
      <c r="J89" s="33">
        <v>25</v>
      </c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>
        <f t="shared" si="2"/>
        <v>65</v>
      </c>
      <c r="Z89" s="33">
        <v>25</v>
      </c>
      <c r="AA89" s="19"/>
    </row>
    <row r="90" spans="1:27" x14ac:dyDescent="0.25">
      <c r="A90" s="148">
        <v>26</v>
      </c>
      <c r="B90" s="55" t="s">
        <v>375</v>
      </c>
      <c r="C90" s="144">
        <v>99</v>
      </c>
      <c r="D90" s="142" t="s">
        <v>127</v>
      </c>
      <c r="E90" s="31"/>
      <c r="F90" s="31"/>
      <c r="G90" s="30"/>
      <c r="H90" s="32"/>
      <c r="I90" s="47">
        <v>6</v>
      </c>
      <c r="J90" s="33">
        <v>16</v>
      </c>
      <c r="K90" s="33">
        <v>3</v>
      </c>
      <c r="L90" s="33">
        <v>22</v>
      </c>
      <c r="M90" s="33"/>
      <c r="N90" s="33"/>
      <c r="O90" s="33"/>
      <c r="P90" s="33"/>
      <c r="Q90" s="33">
        <v>2</v>
      </c>
      <c r="R90" s="33">
        <v>25</v>
      </c>
      <c r="S90" s="33"/>
      <c r="T90" s="33"/>
      <c r="U90" s="33"/>
      <c r="V90" s="33"/>
      <c r="W90" s="33"/>
      <c r="X90" s="33"/>
      <c r="Y90" s="33">
        <f t="shared" si="2"/>
        <v>63</v>
      </c>
      <c r="Z90" s="33">
        <v>26</v>
      </c>
      <c r="AA90" s="35"/>
    </row>
    <row r="91" spans="1:27" x14ac:dyDescent="0.25">
      <c r="A91" s="148">
        <v>27</v>
      </c>
      <c r="B91" s="91" t="s">
        <v>115</v>
      </c>
      <c r="C91" s="31" t="s">
        <v>89</v>
      </c>
      <c r="D91" s="31" t="s">
        <v>121</v>
      </c>
      <c r="E91" s="146">
        <v>2</v>
      </c>
      <c r="F91" s="78">
        <v>25</v>
      </c>
      <c r="G91" s="30">
        <v>6</v>
      </c>
      <c r="H91" s="32">
        <v>16</v>
      </c>
      <c r="I91" s="47">
        <v>4</v>
      </c>
      <c r="J91" s="33">
        <v>20</v>
      </c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>
        <f t="shared" si="2"/>
        <v>61</v>
      </c>
      <c r="Z91" s="33">
        <v>27</v>
      </c>
      <c r="AA91" s="19"/>
    </row>
    <row r="92" spans="1:27" x14ac:dyDescent="0.25">
      <c r="A92" s="148">
        <v>28</v>
      </c>
      <c r="B92" s="55" t="s">
        <v>510</v>
      </c>
      <c r="C92" s="142" t="s">
        <v>469</v>
      </c>
      <c r="D92" s="142" t="s">
        <v>7</v>
      </c>
      <c r="E92" s="31"/>
      <c r="F92" s="31"/>
      <c r="G92" s="30"/>
      <c r="H92" s="32"/>
      <c r="I92" s="47"/>
      <c r="J92" s="33"/>
      <c r="K92" s="33"/>
      <c r="L92" s="33"/>
      <c r="M92" s="33">
        <v>6</v>
      </c>
      <c r="N92" s="33">
        <v>16</v>
      </c>
      <c r="O92" s="33">
        <v>2</v>
      </c>
      <c r="P92" s="33">
        <v>25</v>
      </c>
      <c r="Q92" s="33">
        <v>4</v>
      </c>
      <c r="R92" s="33">
        <v>20</v>
      </c>
      <c r="S92" s="33"/>
      <c r="T92" s="33"/>
      <c r="U92" s="33"/>
      <c r="V92" s="33"/>
      <c r="W92" s="33"/>
      <c r="X92" s="33"/>
      <c r="Y92" s="33">
        <f t="shared" si="2"/>
        <v>61</v>
      </c>
      <c r="Z92" s="33">
        <v>27</v>
      </c>
      <c r="AA92" s="35"/>
    </row>
    <row r="93" spans="1:27" x14ac:dyDescent="0.25">
      <c r="A93" s="148">
        <v>29</v>
      </c>
      <c r="B93" s="55" t="s">
        <v>316</v>
      </c>
      <c r="C93" s="144">
        <v>76.2</v>
      </c>
      <c r="D93" s="142" t="s">
        <v>332</v>
      </c>
      <c r="E93" s="31"/>
      <c r="F93" s="31"/>
      <c r="G93" s="30"/>
      <c r="H93" s="32"/>
      <c r="I93" s="47">
        <v>1</v>
      </c>
      <c r="J93" s="33">
        <v>30</v>
      </c>
      <c r="K93" s="33">
        <v>1</v>
      </c>
      <c r="L93" s="33">
        <v>30</v>
      </c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>
        <f t="shared" si="2"/>
        <v>60</v>
      </c>
      <c r="Z93" s="33">
        <v>29</v>
      </c>
      <c r="AA93" s="35"/>
    </row>
    <row r="94" spans="1:27" x14ac:dyDescent="0.25">
      <c r="A94" s="148">
        <v>30</v>
      </c>
      <c r="B94" s="55" t="s">
        <v>374</v>
      </c>
      <c r="C94" s="144" t="s">
        <v>322</v>
      </c>
      <c r="D94" s="142" t="s">
        <v>338</v>
      </c>
      <c r="E94" s="31"/>
      <c r="F94" s="31"/>
      <c r="G94" s="30"/>
      <c r="H94" s="32"/>
      <c r="I94" s="47">
        <v>1</v>
      </c>
      <c r="J94" s="33">
        <v>30</v>
      </c>
      <c r="K94" s="33">
        <v>1</v>
      </c>
      <c r="L94" s="33">
        <v>30</v>
      </c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>
        <f t="shared" si="2"/>
        <v>60</v>
      </c>
      <c r="Z94" s="33">
        <v>29</v>
      </c>
      <c r="AA94" s="35"/>
    </row>
    <row r="95" spans="1:27" x14ac:dyDescent="0.25">
      <c r="A95" s="148">
        <v>31</v>
      </c>
      <c r="B95" s="95" t="s">
        <v>202</v>
      </c>
      <c r="C95" s="31">
        <v>72.900000000000006</v>
      </c>
      <c r="D95" s="31" t="s">
        <v>122</v>
      </c>
      <c r="E95" s="146">
        <v>1</v>
      </c>
      <c r="F95" s="78">
        <v>30</v>
      </c>
      <c r="G95" s="30"/>
      <c r="H95" s="32"/>
      <c r="I95" s="47"/>
      <c r="J95" s="33"/>
      <c r="K95" s="33"/>
      <c r="L95" s="33"/>
      <c r="M95" s="33"/>
      <c r="N95" s="33"/>
      <c r="O95" s="33">
        <v>1</v>
      </c>
      <c r="P95" s="33">
        <v>30</v>
      </c>
      <c r="Q95" s="33"/>
      <c r="R95" s="33"/>
      <c r="S95" s="33"/>
      <c r="T95" s="33"/>
      <c r="U95" s="33"/>
      <c r="V95" s="33"/>
      <c r="W95" s="33"/>
      <c r="X95" s="33"/>
      <c r="Y95" s="33">
        <f t="shared" si="2"/>
        <v>60</v>
      </c>
      <c r="Z95" s="33">
        <v>29</v>
      </c>
      <c r="AA95" s="19"/>
    </row>
    <row r="96" spans="1:27" x14ac:dyDescent="0.25">
      <c r="A96" s="148">
        <v>32</v>
      </c>
      <c r="B96" s="95" t="s">
        <v>296</v>
      </c>
      <c r="C96" s="31">
        <v>77.7</v>
      </c>
      <c r="D96" s="31" t="s">
        <v>124</v>
      </c>
      <c r="E96" s="146"/>
      <c r="F96" s="78"/>
      <c r="G96" s="30">
        <v>4</v>
      </c>
      <c r="H96" s="32">
        <v>20</v>
      </c>
      <c r="I96" s="47">
        <v>7</v>
      </c>
      <c r="J96" s="33">
        <v>15</v>
      </c>
      <c r="K96" s="33"/>
      <c r="L96" s="33"/>
      <c r="M96" s="33"/>
      <c r="N96" s="33"/>
      <c r="O96" s="33"/>
      <c r="P96" s="33"/>
      <c r="Q96" s="33"/>
      <c r="R96" s="33"/>
      <c r="S96" s="33">
        <v>5</v>
      </c>
      <c r="T96" s="33">
        <v>18</v>
      </c>
      <c r="U96" s="33"/>
      <c r="V96" s="33"/>
      <c r="W96" s="33"/>
      <c r="X96" s="33"/>
      <c r="Y96" s="33">
        <f t="shared" si="2"/>
        <v>53</v>
      </c>
      <c r="Z96" s="33">
        <v>32</v>
      </c>
      <c r="AA96" s="19"/>
    </row>
    <row r="97" spans="1:27" x14ac:dyDescent="0.25">
      <c r="A97" s="148">
        <v>33</v>
      </c>
      <c r="B97" s="34" t="s">
        <v>298</v>
      </c>
      <c r="C97" s="33">
        <v>101.6</v>
      </c>
      <c r="D97" s="31" t="s">
        <v>97</v>
      </c>
      <c r="E97" s="31"/>
      <c r="F97" s="31"/>
      <c r="G97" s="30">
        <v>1</v>
      </c>
      <c r="H97" s="32">
        <v>30</v>
      </c>
      <c r="I97" s="47">
        <v>3</v>
      </c>
      <c r="J97" s="33">
        <v>22</v>
      </c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>
        <f t="shared" ref="Y97:Y128" si="3">F97+H97+J97+L97+N97+P97+R97+T97+V97+X97</f>
        <v>52</v>
      </c>
      <c r="Z97" s="33">
        <v>33</v>
      </c>
      <c r="AA97" s="37"/>
    </row>
    <row r="98" spans="1:27" x14ac:dyDescent="0.25">
      <c r="A98" s="148">
        <v>34</v>
      </c>
      <c r="B98" s="55" t="s">
        <v>529</v>
      </c>
      <c r="C98" s="142" t="s">
        <v>549</v>
      </c>
      <c r="D98" s="142" t="s">
        <v>493</v>
      </c>
      <c r="E98" s="31"/>
      <c r="F98" s="31"/>
      <c r="G98" s="30"/>
      <c r="H98" s="32"/>
      <c r="I98" s="47"/>
      <c r="J98" s="33"/>
      <c r="K98" s="33"/>
      <c r="L98" s="33"/>
      <c r="M98" s="33"/>
      <c r="N98" s="33"/>
      <c r="O98" s="33">
        <v>3</v>
      </c>
      <c r="P98" s="33">
        <v>22</v>
      </c>
      <c r="Q98" s="33">
        <v>1</v>
      </c>
      <c r="R98" s="33">
        <v>30</v>
      </c>
      <c r="S98" s="33"/>
      <c r="T98" s="33"/>
      <c r="U98" s="33"/>
      <c r="V98" s="33"/>
      <c r="W98" s="33"/>
      <c r="X98" s="33"/>
      <c r="Y98" s="33">
        <f t="shared" si="3"/>
        <v>52</v>
      </c>
      <c r="Z98" s="33">
        <v>33</v>
      </c>
      <c r="AA98" s="35"/>
    </row>
    <row r="99" spans="1:27" x14ac:dyDescent="0.25">
      <c r="A99" s="148">
        <v>35</v>
      </c>
      <c r="B99" s="95" t="s">
        <v>102</v>
      </c>
      <c r="C99" s="31">
        <v>62</v>
      </c>
      <c r="D99" s="31" t="s">
        <v>111</v>
      </c>
      <c r="E99" s="146">
        <v>2</v>
      </c>
      <c r="F99" s="78">
        <v>25</v>
      </c>
      <c r="G99" s="30">
        <v>2</v>
      </c>
      <c r="H99" s="32">
        <v>25</v>
      </c>
      <c r="I99" s="47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>
        <f t="shared" si="3"/>
        <v>50</v>
      </c>
      <c r="Z99" s="33">
        <v>35</v>
      </c>
      <c r="AA99" s="19" t="s">
        <v>79</v>
      </c>
    </row>
    <row r="100" spans="1:27" x14ac:dyDescent="0.25">
      <c r="A100" s="148">
        <v>36</v>
      </c>
      <c r="B100" s="35" t="s">
        <v>50</v>
      </c>
      <c r="C100" s="144">
        <v>72.599999999999994</v>
      </c>
      <c r="D100" s="142" t="s">
        <v>327</v>
      </c>
      <c r="E100" s="31"/>
      <c r="F100" s="31"/>
      <c r="G100" s="30"/>
      <c r="H100" s="32"/>
      <c r="I100" s="47">
        <v>1</v>
      </c>
      <c r="J100" s="33">
        <v>30</v>
      </c>
      <c r="K100" s="33"/>
      <c r="L100" s="33"/>
      <c r="M100" s="33"/>
      <c r="N100" s="33"/>
      <c r="O100" s="33">
        <v>4</v>
      </c>
      <c r="P100" s="33">
        <v>20</v>
      </c>
      <c r="Q100" s="33"/>
      <c r="R100" s="33"/>
      <c r="S100" s="33"/>
      <c r="T100" s="33"/>
      <c r="U100" s="33"/>
      <c r="V100" s="33"/>
      <c r="W100" s="33"/>
      <c r="X100" s="33"/>
      <c r="Y100" s="33">
        <f t="shared" si="3"/>
        <v>50</v>
      </c>
      <c r="Z100" s="33">
        <v>35</v>
      </c>
      <c r="AA100" s="35"/>
    </row>
    <row r="101" spans="1:27" x14ac:dyDescent="0.25">
      <c r="A101" s="148">
        <v>37</v>
      </c>
      <c r="B101" s="55" t="s">
        <v>371</v>
      </c>
      <c r="C101" s="144" t="s">
        <v>331</v>
      </c>
      <c r="D101" s="142" t="s">
        <v>125</v>
      </c>
      <c r="E101" s="31"/>
      <c r="F101" s="31"/>
      <c r="G101" s="30"/>
      <c r="H101" s="32"/>
      <c r="I101" s="47">
        <v>6</v>
      </c>
      <c r="J101" s="33">
        <v>16</v>
      </c>
      <c r="K101" s="33"/>
      <c r="L101" s="33"/>
      <c r="M101" s="33">
        <v>8</v>
      </c>
      <c r="N101" s="33">
        <v>14</v>
      </c>
      <c r="O101" s="33"/>
      <c r="P101" s="33"/>
      <c r="Q101" s="33">
        <v>6</v>
      </c>
      <c r="R101" s="33">
        <v>16</v>
      </c>
      <c r="S101" s="33"/>
      <c r="T101" s="33"/>
      <c r="U101" s="33"/>
      <c r="V101" s="33"/>
      <c r="W101" s="33"/>
      <c r="X101" s="33"/>
      <c r="Y101" s="33">
        <f t="shared" si="3"/>
        <v>46</v>
      </c>
      <c r="Z101" s="33">
        <v>37</v>
      </c>
      <c r="AA101" s="35"/>
    </row>
    <row r="102" spans="1:27" x14ac:dyDescent="0.25">
      <c r="A102" s="148">
        <v>38</v>
      </c>
      <c r="B102" s="95" t="s">
        <v>214</v>
      </c>
      <c r="C102" s="31">
        <v>88</v>
      </c>
      <c r="D102" s="31" t="s">
        <v>124</v>
      </c>
      <c r="E102" s="146">
        <v>11</v>
      </c>
      <c r="F102" s="78">
        <v>11</v>
      </c>
      <c r="G102" s="30">
        <v>5</v>
      </c>
      <c r="H102" s="32">
        <v>18</v>
      </c>
      <c r="I102" s="47">
        <v>7</v>
      </c>
      <c r="J102" s="33">
        <v>15</v>
      </c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>
        <f t="shared" si="3"/>
        <v>44</v>
      </c>
      <c r="Z102" s="33">
        <v>38</v>
      </c>
      <c r="AA102" s="19"/>
    </row>
    <row r="103" spans="1:27" x14ac:dyDescent="0.25">
      <c r="A103" s="148">
        <v>39</v>
      </c>
      <c r="B103" s="55" t="s">
        <v>534</v>
      </c>
      <c r="C103" s="142">
        <v>84</v>
      </c>
      <c r="D103" s="142" t="s">
        <v>167</v>
      </c>
      <c r="E103" s="31"/>
      <c r="F103" s="31"/>
      <c r="G103" s="30"/>
      <c r="H103" s="32"/>
      <c r="I103" s="47"/>
      <c r="J103" s="33"/>
      <c r="K103" s="33"/>
      <c r="L103" s="33"/>
      <c r="M103" s="33"/>
      <c r="N103" s="33"/>
      <c r="O103" s="33">
        <v>2</v>
      </c>
      <c r="P103" s="33">
        <v>25</v>
      </c>
      <c r="Q103" s="33">
        <v>5</v>
      </c>
      <c r="R103" s="33">
        <v>18</v>
      </c>
      <c r="S103" s="33"/>
      <c r="T103" s="33"/>
      <c r="U103" s="33"/>
      <c r="V103" s="33"/>
      <c r="W103" s="33"/>
      <c r="X103" s="33"/>
      <c r="Y103" s="33">
        <f t="shared" si="3"/>
        <v>43</v>
      </c>
      <c r="Z103" s="33">
        <v>39</v>
      </c>
      <c r="AA103" s="35"/>
    </row>
    <row r="104" spans="1:27" x14ac:dyDescent="0.25">
      <c r="A104" s="148">
        <v>40</v>
      </c>
      <c r="B104" s="55" t="s">
        <v>467</v>
      </c>
      <c r="C104" s="142">
        <v>88.4</v>
      </c>
      <c r="D104" s="142" t="s">
        <v>182</v>
      </c>
      <c r="E104" s="31"/>
      <c r="F104" s="31"/>
      <c r="G104" s="30"/>
      <c r="H104" s="32"/>
      <c r="I104" s="47"/>
      <c r="J104" s="33"/>
      <c r="K104" s="33"/>
      <c r="L104" s="33"/>
      <c r="M104" s="33">
        <v>4</v>
      </c>
      <c r="N104" s="33">
        <v>20</v>
      </c>
      <c r="O104" s="33"/>
      <c r="P104" s="33"/>
      <c r="Q104" s="33">
        <v>3</v>
      </c>
      <c r="R104" s="33">
        <v>22</v>
      </c>
      <c r="S104" s="33"/>
      <c r="T104" s="33"/>
      <c r="U104" s="33"/>
      <c r="V104" s="33"/>
      <c r="W104" s="33"/>
      <c r="X104" s="33"/>
      <c r="Y104" s="33">
        <f t="shared" si="3"/>
        <v>42</v>
      </c>
      <c r="Z104" s="33">
        <v>40</v>
      </c>
      <c r="AA104" s="35"/>
    </row>
    <row r="105" spans="1:27" x14ac:dyDescent="0.25">
      <c r="A105" s="148">
        <v>41</v>
      </c>
      <c r="B105" s="95" t="s">
        <v>260</v>
      </c>
      <c r="C105" s="31">
        <v>79</v>
      </c>
      <c r="D105" s="31" t="s">
        <v>124</v>
      </c>
      <c r="E105" s="146">
        <v>6</v>
      </c>
      <c r="F105" s="78">
        <v>16</v>
      </c>
      <c r="G105" s="30">
        <v>3</v>
      </c>
      <c r="H105" s="32">
        <v>22</v>
      </c>
      <c r="I105" s="47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>
        <f t="shared" si="3"/>
        <v>38</v>
      </c>
      <c r="Z105" s="33">
        <v>41</v>
      </c>
      <c r="AA105" s="19"/>
    </row>
    <row r="106" spans="1:27" x14ac:dyDescent="0.25">
      <c r="A106" s="148">
        <v>42</v>
      </c>
      <c r="B106" s="55" t="s">
        <v>397</v>
      </c>
      <c r="C106" s="142">
        <v>95</v>
      </c>
      <c r="D106" s="142" t="s">
        <v>405</v>
      </c>
      <c r="E106" s="31"/>
      <c r="F106" s="31"/>
      <c r="G106" s="30"/>
      <c r="H106" s="32"/>
      <c r="I106" s="47"/>
      <c r="J106" s="33"/>
      <c r="K106" s="33">
        <v>6</v>
      </c>
      <c r="L106" s="33">
        <v>16</v>
      </c>
      <c r="M106" s="33">
        <v>5</v>
      </c>
      <c r="N106" s="33">
        <v>18</v>
      </c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>
        <f t="shared" si="3"/>
        <v>34</v>
      </c>
      <c r="Z106" s="33">
        <v>42</v>
      </c>
      <c r="AA106" s="35"/>
    </row>
    <row r="107" spans="1:27" x14ac:dyDescent="0.25">
      <c r="A107" s="148">
        <v>43</v>
      </c>
      <c r="B107" s="35" t="s">
        <v>257</v>
      </c>
      <c r="C107" s="142" t="s">
        <v>264</v>
      </c>
      <c r="D107" s="142" t="s">
        <v>294</v>
      </c>
      <c r="E107" s="31"/>
      <c r="F107" s="31"/>
      <c r="G107" s="30">
        <v>5</v>
      </c>
      <c r="H107" s="32">
        <v>18</v>
      </c>
      <c r="I107" s="47">
        <v>8</v>
      </c>
      <c r="J107" s="33">
        <v>14</v>
      </c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>
        <f t="shared" si="3"/>
        <v>32</v>
      </c>
      <c r="Z107" s="33">
        <v>43</v>
      </c>
      <c r="AA107" s="35"/>
    </row>
    <row r="108" spans="1:27" x14ac:dyDescent="0.25">
      <c r="A108" s="148">
        <v>44</v>
      </c>
      <c r="B108" s="55" t="s">
        <v>523</v>
      </c>
      <c r="C108" s="142">
        <v>82.8</v>
      </c>
      <c r="D108" s="142" t="s">
        <v>548</v>
      </c>
      <c r="E108" s="31"/>
      <c r="F108" s="31"/>
      <c r="G108" s="30"/>
      <c r="H108" s="32"/>
      <c r="I108" s="47"/>
      <c r="J108" s="33"/>
      <c r="K108" s="33"/>
      <c r="L108" s="33"/>
      <c r="M108" s="33"/>
      <c r="N108" s="33"/>
      <c r="O108" s="33">
        <v>7</v>
      </c>
      <c r="P108" s="33">
        <v>15</v>
      </c>
      <c r="Q108" s="33">
        <v>6</v>
      </c>
      <c r="R108" s="33">
        <v>16</v>
      </c>
      <c r="S108" s="33"/>
      <c r="T108" s="33"/>
      <c r="U108" s="33"/>
      <c r="V108" s="33"/>
      <c r="W108" s="33"/>
      <c r="X108" s="33"/>
      <c r="Y108" s="33">
        <f t="shared" si="3"/>
        <v>31</v>
      </c>
      <c r="Z108" s="33">
        <v>44</v>
      </c>
      <c r="AA108" s="35"/>
    </row>
    <row r="109" spans="1:27" x14ac:dyDescent="0.25">
      <c r="A109" s="148">
        <v>45</v>
      </c>
      <c r="B109" s="91" t="s">
        <v>118</v>
      </c>
      <c r="C109" s="31" t="s">
        <v>137</v>
      </c>
      <c r="D109" s="31" t="s">
        <v>136</v>
      </c>
      <c r="E109" s="146">
        <v>1</v>
      </c>
      <c r="F109" s="78">
        <v>30</v>
      </c>
      <c r="G109" s="30"/>
      <c r="H109" s="32"/>
      <c r="I109" s="47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>
        <f t="shared" si="3"/>
        <v>30</v>
      </c>
      <c r="Z109" s="33">
        <v>45</v>
      </c>
      <c r="AA109" s="19" t="s">
        <v>240</v>
      </c>
    </row>
    <row r="110" spans="1:27" x14ac:dyDescent="0.25">
      <c r="A110" s="148">
        <v>46</v>
      </c>
      <c r="B110" s="95" t="s">
        <v>207</v>
      </c>
      <c r="C110" s="31" t="s">
        <v>132</v>
      </c>
      <c r="D110" s="31" t="s">
        <v>131</v>
      </c>
      <c r="E110" s="146">
        <v>1</v>
      </c>
      <c r="F110" s="78">
        <v>30</v>
      </c>
      <c r="G110" s="30"/>
      <c r="H110" s="32"/>
      <c r="I110" s="47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>
        <f t="shared" si="3"/>
        <v>30</v>
      </c>
      <c r="Z110" s="33">
        <v>45</v>
      </c>
      <c r="AA110" s="19"/>
    </row>
    <row r="111" spans="1:27" x14ac:dyDescent="0.25">
      <c r="A111" s="148">
        <v>47</v>
      </c>
      <c r="B111" s="95" t="s">
        <v>215</v>
      </c>
      <c r="C111" s="31">
        <v>98.5</v>
      </c>
      <c r="D111" s="31" t="s">
        <v>120</v>
      </c>
      <c r="E111" s="146">
        <v>1</v>
      </c>
      <c r="F111" s="78">
        <v>30</v>
      </c>
      <c r="G111" s="30"/>
      <c r="H111" s="32"/>
      <c r="I111" s="47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>
        <f t="shared" si="3"/>
        <v>30</v>
      </c>
      <c r="Z111" s="33">
        <v>45</v>
      </c>
      <c r="AA111" s="19"/>
    </row>
    <row r="112" spans="1:27" x14ac:dyDescent="0.25">
      <c r="A112" s="148">
        <v>48</v>
      </c>
      <c r="B112" s="55" t="s">
        <v>318</v>
      </c>
      <c r="C112" s="144">
        <v>85</v>
      </c>
      <c r="D112" s="142" t="s">
        <v>337</v>
      </c>
      <c r="E112" s="31"/>
      <c r="F112" s="31"/>
      <c r="G112" s="30"/>
      <c r="H112" s="32"/>
      <c r="I112" s="47">
        <v>1</v>
      </c>
      <c r="J112" s="33">
        <v>30</v>
      </c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>
        <f t="shared" si="3"/>
        <v>30</v>
      </c>
      <c r="Z112" s="33">
        <v>45</v>
      </c>
      <c r="AA112" s="35"/>
    </row>
    <row r="113" spans="1:27" x14ac:dyDescent="0.25">
      <c r="A113" s="148">
        <v>49</v>
      </c>
      <c r="B113" s="55" t="s">
        <v>319</v>
      </c>
      <c r="C113" s="144">
        <v>94.4</v>
      </c>
      <c r="D113" s="142" t="s">
        <v>334</v>
      </c>
      <c r="E113" s="31"/>
      <c r="F113" s="31"/>
      <c r="G113" s="30"/>
      <c r="H113" s="32"/>
      <c r="I113" s="47">
        <v>1</v>
      </c>
      <c r="J113" s="33">
        <v>30</v>
      </c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>
        <f t="shared" si="3"/>
        <v>30</v>
      </c>
      <c r="Z113" s="33">
        <v>45</v>
      </c>
      <c r="AA113" s="35"/>
    </row>
    <row r="114" spans="1:27" x14ac:dyDescent="0.25">
      <c r="A114" s="148">
        <v>50</v>
      </c>
      <c r="B114" s="55" t="s">
        <v>311</v>
      </c>
      <c r="C114" s="144">
        <v>77</v>
      </c>
      <c r="D114" s="139" t="s">
        <v>320</v>
      </c>
      <c r="E114" s="31"/>
      <c r="F114" s="31"/>
      <c r="G114" s="30"/>
      <c r="H114" s="32"/>
      <c r="I114" s="47">
        <v>8</v>
      </c>
      <c r="J114" s="33">
        <v>14</v>
      </c>
      <c r="K114" s="33">
        <v>6</v>
      </c>
      <c r="L114" s="33">
        <v>16</v>
      </c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>
        <f t="shared" si="3"/>
        <v>30</v>
      </c>
      <c r="Z114" s="33">
        <v>45</v>
      </c>
      <c r="AA114" s="35"/>
    </row>
    <row r="115" spans="1:27" x14ac:dyDescent="0.25">
      <c r="A115" s="148">
        <v>51</v>
      </c>
      <c r="B115" s="55" t="s">
        <v>611</v>
      </c>
      <c r="C115" s="142">
        <v>78</v>
      </c>
      <c r="D115" s="142" t="s">
        <v>450</v>
      </c>
      <c r="E115" s="31"/>
      <c r="F115" s="31"/>
      <c r="G115" s="30"/>
      <c r="H115" s="32"/>
      <c r="I115" s="47"/>
      <c r="J115" s="33"/>
      <c r="K115" s="33"/>
      <c r="L115" s="33"/>
      <c r="M115" s="33"/>
      <c r="N115" s="33"/>
      <c r="O115" s="33"/>
      <c r="P115" s="33"/>
      <c r="Q115" s="33">
        <v>1</v>
      </c>
      <c r="R115" s="33">
        <v>30</v>
      </c>
      <c r="S115" s="33"/>
      <c r="T115" s="33"/>
      <c r="U115" s="33"/>
      <c r="V115" s="33"/>
      <c r="W115" s="33"/>
      <c r="X115" s="33"/>
      <c r="Y115" s="33">
        <f t="shared" si="3"/>
        <v>30</v>
      </c>
      <c r="Z115" s="33">
        <v>45</v>
      </c>
      <c r="AA115" s="35"/>
    </row>
    <row r="116" spans="1:27" x14ac:dyDescent="0.25">
      <c r="A116" s="148">
        <v>52</v>
      </c>
      <c r="B116" s="55" t="s">
        <v>632</v>
      </c>
      <c r="C116" s="142" t="s">
        <v>620</v>
      </c>
      <c r="D116" s="142" t="s">
        <v>616</v>
      </c>
      <c r="E116" s="31"/>
      <c r="F116" s="31"/>
      <c r="G116" s="30"/>
      <c r="H116" s="32"/>
      <c r="I116" s="47"/>
      <c r="J116" s="33"/>
      <c r="K116" s="33"/>
      <c r="L116" s="33"/>
      <c r="M116" s="33"/>
      <c r="N116" s="33"/>
      <c r="O116" s="33"/>
      <c r="P116" s="33"/>
      <c r="Q116" s="33">
        <v>1</v>
      </c>
      <c r="R116" s="33">
        <v>30</v>
      </c>
      <c r="S116" s="33"/>
      <c r="T116" s="33"/>
      <c r="U116" s="33"/>
      <c r="V116" s="33"/>
      <c r="W116" s="33"/>
      <c r="X116" s="33"/>
      <c r="Y116" s="33">
        <f t="shared" si="3"/>
        <v>30</v>
      </c>
      <c r="Z116" s="33">
        <v>45</v>
      </c>
      <c r="AA116" s="35"/>
    </row>
    <row r="117" spans="1:27" x14ac:dyDescent="0.25">
      <c r="A117" s="148">
        <v>53</v>
      </c>
      <c r="B117" s="55" t="s">
        <v>634</v>
      </c>
      <c r="C117" s="142" t="s">
        <v>621</v>
      </c>
      <c r="D117" s="142" t="s">
        <v>616</v>
      </c>
      <c r="E117" s="31"/>
      <c r="F117" s="31"/>
      <c r="G117" s="30"/>
      <c r="H117" s="32"/>
      <c r="I117" s="47"/>
      <c r="J117" s="33"/>
      <c r="K117" s="33"/>
      <c r="L117" s="33"/>
      <c r="M117" s="33"/>
      <c r="N117" s="33"/>
      <c r="O117" s="33"/>
      <c r="P117" s="33"/>
      <c r="Q117" s="33">
        <v>1</v>
      </c>
      <c r="R117" s="33">
        <v>30</v>
      </c>
      <c r="S117" s="33"/>
      <c r="T117" s="33"/>
      <c r="U117" s="33"/>
      <c r="V117" s="33"/>
      <c r="W117" s="33"/>
      <c r="X117" s="33"/>
      <c r="Y117" s="33">
        <f t="shared" si="3"/>
        <v>30</v>
      </c>
      <c r="Z117" s="33">
        <v>45</v>
      </c>
      <c r="AA117" s="35"/>
    </row>
    <row r="118" spans="1:27" x14ac:dyDescent="0.25">
      <c r="A118" s="148">
        <v>54</v>
      </c>
      <c r="B118" s="55" t="s">
        <v>671</v>
      </c>
      <c r="C118" s="142">
        <v>97</v>
      </c>
      <c r="D118" s="142" t="s">
        <v>537</v>
      </c>
      <c r="E118" s="31"/>
      <c r="F118" s="31"/>
      <c r="G118" s="30"/>
      <c r="H118" s="32"/>
      <c r="I118" s="47"/>
      <c r="J118" s="33"/>
      <c r="K118" s="33"/>
      <c r="L118" s="33"/>
      <c r="M118" s="33"/>
      <c r="N118" s="33"/>
      <c r="O118" s="33"/>
      <c r="P118" s="33"/>
      <c r="Q118" s="33"/>
      <c r="R118" s="33"/>
      <c r="S118" s="33">
        <v>1</v>
      </c>
      <c r="T118" s="33">
        <v>30</v>
      </c>
      <c r="U118" s="33"/>
      <c r="V118" s="33"/>
      <c r="W118" s="33"/>
      <c r="X118" s="33"/>
      <c r="Y118" s="33">
        <f t="shared" si="3"/>
        <v>30</v>
      </c>
      <c r="Z118" s="33">
        <v>45</v>
      </c>
      <c r="AA118" s="35"/>
    </row>
    <row r="119" spans="1:27" x14ac:dyDescent="0.25">
      <c r="A119" s="148">
        <v>55</v>
      </c>
      <c r="B119" s="55" t="s">
        <v>647</v>
      </c>
      <c r="C119" s="142">
        <v>74</v>
      </c>
      <c r="D119" s="142" t="s">
        <v>182</v>
      </c>
      <c r="E119" s="31"/>
      <c r="F119" s="31"/>
      <c r="G119" s="30"/>
      <c r="H119" s="32"/>
      <c r="I119" s="47"/>
      <c r="J119" s="33"/>
      <c r="K119" s="33"/>
      <c r="L119" s="33"/>
      <c r="M119" s="33"/>
      <c r="N119" s="33"/>
      <c r="O119" s="33"/>
      <c r="P119" s="33"/>
      <c r="Q119" s="33"/>
      <c r="R119" s="33"/>
      <c r="S119" s="33">
        <v>1</v>
      </c>
      <c r="T119" s="33">
        <v>30</v>
      </c>
      <c r="U119" s="33"/>
      <c r="V119" s="33"/>
      <c r="W119" s="33"/>
      <c r="X119" s="33"/>
      <c r="Y119" s="33">
        <f t="shared" si="3"/>
        <v>30</v>
      </c>
      <c r="Z119" s="33">
        <v>45</v>
      </c>
      <c r="AA119" s="35"/>
    </row>
    <row r="120" spans="1:27" x14ac:dyDescent="0.25">
      <c r="A120" s="148">
        <v>56</v>
      </c>
      <c r="B120" s="55" t="s">
        <v>693</v>
      </c>
      <c r="C120" s="144" t="s">
        <v>697</v>
      </c>
      <c r="D120" s="142" t="s">
        <v>696</v>
      </c>
      <c r="E120" s="31"/>
      <c r="F120" s="31"/>
      <c r="G120" s="30"/>
      <c r="H120" s="32"/>
      <c r="I120" s="47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>
        <v>1</v>
      </c>
      <c r="V120" s="33">
        <v>30</v>
      </c>
      <c r="W120" s="33"/>
      <c r="X120" s="33"/>
      <c r="Y120" s="33">
        <f t="shared" si="3"/>
        <v>30</v>
      </c>
      <c r="Z120" s="33">
        <v>45</v>
      </c>
      <c r="AA120" s="35"/>
    </row>
    <row r="121" spans="1:27" x14ac:dyDescent="0.25">
      <c r="A121" s="148">
        <v>57</v>
      </c>
      <c r="B121" s="95" t="s">
        <v>212</v>
      </c>
      <c r="C121" s="31">
        <v>91</v>
      </c>
      <c r="D121" s="31" t="s">
        <v>127</v>
      </c>
      <c r="E121" s="146">
        <v>9</v>
      </c>
      <c r="F121" s="78">
        <v>13</v>
      </c>
      <c r="G121" s="30"/>
      <c r="H121" s="32"/>
      <c r="I121" s="47">
        <v>9</v>
      </c>
      <c r="J121" s="33">
        <v>13</v>
      </c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>
        <f t="shared" si="3"/>
        <v>26</v>
      </c>
      <c r="Z121" s="33">
        <v>57</v>
      </c>
      <c r="AA121" s="19"/>
    </row>
    <row r="122" spans="1:27" x14ac:dyDescent="0.25">
      <c r="A122" s="148">
        <v>58</v>
      </c>
      <c r="B122" s="95" t="s">
        <v>204</v>
      </c>
      <c r="C122" s="31" t="s">
        <v>134</v>
      </c>
      <c r="D122" s="31" t="s">
        <v>131</v>
      </c>
      <c r="E122" s="146">
        <v>2</v>
      </c>
      <c r="F122" s="78">
        <v>25</v>
      </c>
      <c r="G122" s="30"/>
      <c r="H122" s="32"/>
      <c r="I122" s="47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>
        <f t="shared" si="3"/>
        <v>25</v>
      </c>
      <c r="Z122" s="33">
        <v>58</v>
      </c>
      <c r="AA122" s="19"/>
    </row>
    <row r="123" spans="1:27" x14ac:dyDescent="0.25">
      <c r="A123" s="148">
        <v>59</v>
      </c>
      <c r="B123" s="35" t="s">
        <v>299</v>
      </c>
      <c r="C123" s="30">
        <v>119.8</v>
      </c>
      <c r="D123" s="36" t="s">
        <v>167</v>
      </c>
      <c r="E123" s="31"/>
      <c r="F123" s="31"/>
      <c r="G123" s="30">
        <v>2</v>
      </c>
      <c r="H123" s="32">
        <v>25</v>
      </c>
      <c r="I123" s="47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>
        <f t="shared" si="3"/>
        <v>25</v>
      </c>
      <c r="Z123" s="33">
        <v>58</v>
      </c>
      <c r="AA123" s="35"/>
    </row>
    <row r="124" spans="1:27" x14ac:dyDescent="0.25">
      <c r="A124" s="148">
        <v>60</v>
      </c>
      <c r="B124" s="55" t="s">
        <v>317</v>
      </c>
      <c r="C124" s="144" t="s">
        <v>335</v>
      </c>
      <c r="D124" s="142" t="s">
        <v>334</v>
      </c>
      <c r="E124" s="31"/>
      <c r="F124" s="31"/>
      <c r="G124" s="30"/>
      <c r="H124" s="32"/>
      <c r="I124" s="47">
        <v>2</v>
      </c>
      <c r="J124" s="33">
        <v>25</v>
      </c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>
        <f t="shared" si="3"/>
        <v>25</v>
      </c>
      <c r="Z124" s="33">
        <v>58</v>
      </c>
      <c r="AA124" s="35"/>
    </row>
    <row r="125" spans="1:27" x14ac:dyDescent="0.25">
      <c r="A125" s="148">
        <v>61</v>
      </c>
      <c r="B125" s="55" t="s">
        <v>400</v>
      </c>
      <c r="C125" s="142">
        <v>104</v>
      </c>
      <c r="D125" s="142" t="s">
        <v>58</v>
      </c>
      <c r="E125" s="31"/>
      <c r="F125" s="31"/>
      <c r="G125" s="30"/>
      <c r="H125" s="32"/>
      <c r="I125" s="47"/>
      <c r="J125" s="33"/>
      <c r="K125" s="33">
        <v>2</v>
      </c>
      <c r="L125" s="33">
        <v>25</v>
      </c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>
        <f t="shared" si="3"/>
        <v>25</v>
      </c>
      <c r="Z125" s="33">
        <v>58</v>
      </c>
      <c r="AA125" s="35"/>
    </row>
    <row r="126" spans="1:27" x14ac:dyDescent="0.25">
      <c r="A126" s="148">
        <v>62</v>
      </c>
      <c r="B126" s="55" t="s">
        <v>398</v>
      </c>
      <c r="C126" s="142">
        <v>94.6</v>
      </c>
      <c r="D126" s="142" t="s">
        <v>408</v>
      </c>
      <c r="E126" s="31"/>
      <c r="F126" s="31"/>
      <c r="G126" s="30"/>
      <c r="H126" s="32"/>
      <c r="I126" s="47"/>
      <c r="J126" s="33"/>
      <c r="K126" s="33">
        <v>2</v>
      </c>
      <c r="L126" s="33">
        <v>25</v>
      </c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>
        <f t="shared" si="3"/>
        <v>25</v>
      </c>
      <c r="Z126" s="33">
        <v>58</v>
      </c>
      <c r="AA126" s="35"/>
    </row>
    <row r="127" spans="1:27" ht="16.5" customHeight="1" x14ac:dyDescent="0.25">
      <c r="A127" s="148">
        <v>63</v>
      </c>
      <c r="B127" s="55" t="s">
        <v>532</v>
      </c>
      <c r="C127" s="142">
        <v>76</v>
      </c>
      <c r="D127" s="142" t="s">
        <v>537</v>
      </c>
      <c r="E127" s="31"/>
      <c r="F127" s="31"/>
      <c r="G127" s="30"/>
      <c r="H127" s="32"/>
      <c r="I127" s="47"/>
      <c r="J127" s="33"/>
      <c r="K127" s="33"/>
      <c r="L127" s="33"/>
      <c r="M127" s="33"/>
      <c r="N127" s="33"/>
      <c r="O127" s="33">
        <v>2</v>
      </c>
      <c r="P127" s="33">
        <v>25</v>
      </c>
      <c r="Q127" s="33"/>
      <c r="R127" s="33"/>
      <c r="S127" s="33"/>
      <c r="T127" s="33"/>
      <c r="U127" s="33"/>
      <c r="V127" s="33"/>
      <c r="W127" s="33"/>
      <c r="X127" s="33"/>
      <c r="Y127" s="33">
        <f t="shared" si="3"/>
        <v>25</v>
      </c>
      <c r="Z127" s="33">
        <v>58</v>
      </c>
      <c r="AA127" s="35"/>
    </row>
    <row r="128" spans="1:27" ht="16.5" customHeight="1" x14ac:dyDescent="0.25">
      <c r="A128" s="148">
        <v>64</v>
      </c>
      <c r="B128" s="55" t="s">
        <v>457</v>
      </c>
      <c r="C128" s="142">
        <v>78</v>
      </c>
      <c r="D128" s="142" t="s">
        <v>362</v>
      </c>
      <c r="E128" s="31"/>
      <c r="F128" s="31"/>
      <c r="G128" s="30"/>
      <c r="H128" s="32"/>
      <c r="I128" s="47"/>
      <c r="J128" s="33"/>
      <c r="K128" s="33"/>
      <c r="L128" s="33"/>
      <c r="M128" s="33">
        <v>9</v>
      </c>
      <c r="N128" s="33">
        <v>13</v>
      </c>
      <c r="O128" s="33">
        <v>10</v>
      </c>
      <c r="P128" s="33">
        <v>12</v>
      </c>
      <c r="Q128" s="33"/>
      <c r="R128" s="33"/>
      <c r="S128" s="33"/>
      <c r="T128" s="33"/>
      <c r="U128" s="33"/>
      <c r="V128" s="33"/>
      <c r="W128" s="33"/>
      <c r="X128" s="33"/>
      <c r="Y128" s="33">
        <f t="shared" si="3"/>
        <v>25</v>
      </c>
      <c r="Z128" s="33">
        <v>58</v>
      </c>
      <c r="AA128" s="35"/>
    </row>
    <row r="129" spans="1:27" ht="16.5" customHeight="1" x14ac:dyDescent="0.25">
      <c r="A129" s="148">
        <v>65</v>
      </c>
      <c r="B129" s="55" t="s">
        <v>527</v>
      </c>
      <c r="C129" s="142">
        <v>66.900000000000006</v>
      </c>
      <c r="D129" s="142" t="s">
        <v>540</v>
      </c>
      <c r="E129" s="31"/>
      <c r="F129" s="31"/>
      <c r="G129" s="30"/>
      <c r="H129" s="32"/>
      <c r="I129" s="47"/>
      <c r="J129" s="33"/>
      <c r="K129" s="33"/>
      <c r="L129" s="33"/>
      <c r="M129" s="33"/>
      <c r="N129" s="33"/>
      <c r="O129" s="33">
        <v>3</v>
      </c>
      <c r="P129" s="33">
        <v>25</v>
      </c>
      <c r="Q129" s="33"/>
      <c r="R129" s="33"/>
      <c r="S129" s="33"/>
      <c r="T129" s="33"/>
      <c r="U129" s="33"/>
      <c r="V129" s="33"/>
      <c r="W129" s="33"/>
      <c r="X129" s="33"/>
      <c r="Y129" s="33">
        <f t="shared" ref="Y129:Y149" si="4">F129+H129+J129+L129+N129+P129+R129+T129+V129+X129</f>
        <v>25</v>
      </c>
      <c r="Z129" s="33">
        <v>58</v>
      </c>
      <c r="AA129" s="35"/>
    </row>
    <row r="130" spans="1:27" ht="16.5" customHeight="1" x14ac:dyDescent="0.25">
      <c r="A130" s="148">
        <v>66</v>
      </c>
      <c r="B130" s="55" t="s">
        <v>633</v>
      </c>
      <c r="C130" s="142">
        <v>79.900000000000006</v>
      </c>
      <c r="D130" s="142" t="s">
        <v>616</v>
      </c>
      <c r="E130" s="31"/>
      <c r="F130" s="31"/>
      <c r="G130" s="30"/>
      <c r="H130" s="32"/>
      <c r="I130" s="47"/>
      <c r="J130" s="33"/>
      <c r="K130" s="33"/>
      <c r="L130" s="33"/>
      <c r="M130" s="33"/>
      <c r="N130" s="33"/>
      <c r="O130" s="33"/>
      <c r="P130" s="33"/>
      <c r="Q130" s="33">
        <v>2</v>
      </c>
      <c r="R130" s="33">
        <v>25</v>
      </c>
      <c r="S130" s="33"/>
      <c r="T130" s="33"/>
      <c r="U130" s="33"/>
      <c r="V130" s="33"/>
      <c r="W130" s="33"/>
      <c r="X130" s="33"/>
      <c r="Y130" s="33">
        <f t="shared" si="4"/>
        <v>25</v>
      </c>
      <c r="Z130" s="33">
        <v>58</v>
      </c>
      <c r="AA130" s="35"/>
    </row>
    <row r="131" spans="1:27" ht="16.5" customHeight="1" x14ac:dyDescent="0.25">
      <c r="A131" s="148">
        <v>67</v>
      </c>
      <c r="B131" s="55" t="s">
        <v>670</v>
      </c>
      <c r="C131" s="142">
        <v>87.9</v>
      </c>
      <c r="D131" s="142" t="s">
        <v>450</v>
      </c>
      <c r="E131" s="31"/>
      <c r="F131" s="31"/>
      <c r="G131" s="30"/>
      <c r="H131" s="32"/>
      <c r="I131" s="47"/>
      <c r="J131" s="33"/>
      <c r="K131" s="33"/>
      <c r="L131" s="33"/>
      <c r="M131" s="33"/>
      <c r="N131" s="33"/>
      <c r="O131" s="33"/>
      <c r="P131" s="33"/>
      <c r="Q131" s="33"/>
      <c r="R131" s="33"/>
      <c r="S131" s="33">
        <v>2</v>
      </c>
      <c r="T131" s="33">
        <v>25</v>
      </c>
      <c r="U131" s="33"/>
      <c r="V131" s="33"/>
      <c r="W131" s="33"/>
      <c r="X131" s="33"/>
      <c r="Y131" s="33">
        <f t="shared" si="4"/>
        <v>25</v>
      </c>
      <c r="Z131" s="33">
        <v>58</v>
      </c>
      <c r="AA131" s="35"/>
    </row>
    <row r="132" spans="1:27" ht="16.5" customHeight="1" x14ac:dyDescent="0.25">
      <c r="A132" s="148">
        <v>68</v>
      </c>
      <c r="B132" s="55" t="s">
        <v>455</v>
      </c>
      <c r="C132" s="142" t="s">
        <v>454</v>
      </c>
      <c r="D132" s="142" t="s">
        <v>122</v>
      </c>
      <c r="E132" s="31"/>
      <c r="F132" s="31"/>
      <c r="G132" s="30"/>
      <c r="H132" s="32"/>
      <c r="I132" s="47"/>
      <c r="J132" s="33"/>
      <c r="K132" s="33"/>
      <c r="L132" s="33"/>
      <c r="M132" s="33">
        <v>3</v>
      </c>
      <c r="N132" s="33">
        <v>22</v>
      </c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>
        <f t="shared" si="4"/>
        <v>22</v>
      </c>
      <c r="Z132" s="33">
        <v>68</v>
      </c>
      <c r="AA132" s="35"/>
    </row>
    <row r="133" spans="1:27" ht="16.5" customHeight="1" x14ac:dyDescent="0.25">
      <c r="A133" s="148">
        <v>69</v>
      </c>
      <c r="B133" s="95" t="s">
        <v>209</v>
      </c>
      <c r="C133" s="31" t="s">
        <v>126</v>
      </c>
      <c r="D133" s="31" t="s">
        <v>97</v>
      </c>
      <c r="E133" s="146">
        <v>3</v>
      </c>
      <c r="F133" s="78">
        <v>22</v>
      </c>
      <c r="G133" s="30"/>
      <c r="H133" s="32"/>
      <c r="I133" s="47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>
        <f t="shared" si="4"/>
        <v>22</v>
      </c>
      <c r="Z133" s="33">
        <v>68</v>
      </c>
      <c r="AA133" s="19"/>
    </row>
    <row r="134" spans="1:27" x14ac:dyDescent="0.25">
      <c r="A134" s="148">
        <v>70</v>
      </c>
      <c r="B134" s="95" t="s">
        <v>216</v>
      </c>
      <c r="C134" s="31" t="s">
        <v>123</v>
      </c>
      <c r="D134" s="31" t="s">
        <v>122</v>
      </c>
      <c r="E134" s="146">
        <v>3</v>
      </c>
      <c r="F134" s="78">
        <v>22</v>
      </c>
      <c r="G134" s="30"/>
      <c r="H134" s="32"/>
      <c r="I134" s="47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>
        <f t="shared" si="4"/>
        <v>22</v>
      </c>
      <c r="Z134" s="33">
        <v>68</v>
      </c>
      <c r="AA134" s="19"/>
    </row>
    <row r="135" spans="1:27" x14ac:dyDescent="0.25">
      <c r="A135" s="148">
        <v>71</v>
      </c>
      <c r="B135" s="55" t="s">
        <v>525</v>
      </c>
      <c r="C135" s="142">
        <v>89</v>
      </c>
      <c r="D135" s="142" t="s">
        <v>537</v>
      </c>
      <c r="E135" s="31"/>
      <c r="F135" s="31"/>
      <c r="G135" s="30"/>
      <c r="H135" s="32"/>
      <c r="I135" s="47"/>
      <c r="J135" s="33"/>
      <c r="K135" s="33"/>
      <c r="L135" s="33"/>
      <c r="M135" s="33"/>
      <c r="N135" s="33"/>
      <c r="O135" s="33">
        <v>3</v>
      </c>
      <c r="P135" s="33">
        <v>22</v>
      </c>
      <c r="Q135" s="33"/>
      <c r="R135" s="33"/>
      <c r="S135" s="33"/>
      <c r="T135" s="33"/>
      <c r="U135" s="33"/>
      <c r="V135" s="33"/>
      <c r="W135" s="33"/>
      <c r="X135" s="33"/>
      <c r="Y135" s="33">
        <f t="shared" si="4"/>
        <v>22</v>
      </c>
      <c r="Z135" s="33">
        <v>68</v>
      </c>
      <c r="AA135" s="35"/>
    </row>
    <row r="136" spans="1:27" x14ac:dyDescent="0.25">
      <c r="A136" s="148">
        <v>72</v>
      </c>
      <c r="B136" s="55" t="s">
        <v>613</v>
      </c>
      <c r="C136" s="142">
        <v>100.3</v>
      </c>
      <c r="D136" s="142" t="s">
        <v>356</v>
      </c>
      <c r="E136" s="31"/>
      <c r="F136" s="31"/>
      <c r="G136" s="30"/>
      <c r="H136" s="32"/>
      <c r="I136" s="47"/>
      <c r="J136" s="33"/>
      <c r="K136" s="33"/>
      <c r="L136" s="33"/>
      <c r="M136" s="33"/>
      <c r="N136" s="33"/>
      <c r="O136" s="33"/>
      <c r="P136" s="33"/>
      <c r="Q136" s="33">
        <v>3</v>
      </c>
      <c r="R136" s="33">
        <v>22</v>
      </c>
      <c r="S136" s="33"/>
      <c r="T136" s="33"/>
      <c r="U136" s="33"/>
      <c r="V136" s="33"/>
      <c r="W136" s="33"/>
      <c r="X136" s="33"/>
      <c r="Y136" s="33">
        <f t="shared" si="4"/>
        <v>22</v>
      </c>
      <c r="Z136" s="33">
        <v>68</v>
      </c>
      <c r="AA136" s="35"/>
    </row>
    <row r="137" spans="1:27" x14ac:dyDescent="0.25">
      <c r="A137" s="148">
        <v>73</v>
      </c>
      <c r="B137" s="55" t="s">
        <v>463</v>
      </c>
      <c r="C137" s="142" t="s">
        <v>452</v>
      </c>
      <c r="D137" s="142" t="s">
        <v>356</v>
      </c>
      <c r="E137" s="31"/>
      <c r="F137" s="31"/>
      <c r="G137" s="30"/>
      <c r="H137" s="32"/>
      <c r="I137" s="47"/>
      <c r="J137" s="33"/>
      <c r="K137" s="33"/>
      <c r="L137" s="33"/>
      <c r="M137" s="33">
        <v>4</v>
      </c>
      <c r="N137" s="33">
        <v>20</v>
      </c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>
        <f t="shared" si="4"/>
        <v>20</v>
      </c>
      <c r="Z137" s="33">
        <v>73</v>
      </c>
      <c r="AA137" s="35"/>
    </row>
    <row r="138" spans="1:27" x14ac:dyDescent="0.25">
      <c r="A138" s="148">
        <v>74</v>
      </c>
      <c r="B138" s="95" t="s">
        <v>203</v>
      </c>
      <c r="C138" s="31">
        <v>77.400000000000006</v>
      </c>
      <c r="D138" s="31" t="s">
        <v>122</v>
      </c>
      <c r="E138" s="146">
        <v>4</v>
      </c>
      <c r="F138" s="78">
        <v>20</v>
      </c>
      <c r="G138" s="30"/>
      <c r="H138" s="32"/>
      <c r="I138" s="47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>
        <f t="shared" si="4"/>
        <v>20</v>
      </c>
      <c r="Z138" s="33">
        <v>73</v>
      </c>
      <c r="AA138" s="19"/>
    </row>
    <row r="139" spans="1:27" x14ac:dyDescent="0.25">
      <c r="A139" s="148">
        <v>75</v>
      </c>
      <c r="B139" s="91" t="s">
        <v>9</v>
      </c>
      <c r="C139" s="31">
        <v>90.7</v>
      </c>
      <c r="D139" s="31" t="s">
        <v>5</v>
      </c>
      <c r="E139" s="146">
        <v>4</v>
      </c>
      <c r="F139" s="78">
        <v>20</v>
      </c>
      <c r="G139" s="30"/>
      <c r="H139" s="32"/>
      <c r="I139" s="47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>
        <f t="shared" si="4"/>
        <v>20</v>
      </c>
      <c r="Z139" s="33">
        <v>73</v>
      </c>
      <c r="AA139" s="19"/>
    </row>
    <row r="140" spans="1:27" x14ac:dyDescent="0.25">
      <c r="A140" s="148">
        <v>76</v>
      </c>
      <c r="B140" s="91" t="s">
        <v>114</v>
      </c>
      <c r="C140" s="31" t="s">
        <v>119</v>
      </c>
      <c r="D140" s="31" t="s">
        <v>58</v>
      </c>
      <c r="E140" s="146">
        <v>4</v>
      </c>
      <c r="F140" s="78">
        <v>20</v>
      </c>
      <c r="G140" s="30"/>
      <c r="H140" s="32"/>
      <c r="I140" s="47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>
        <f t="shared" si="4"/>
        <v>20</v>
      </c>
      <c r="Z140" s="33">
        <v>73</v>
      </c>
      <c r="AA140" s="19" t="s">
        <v>60</v>
      </c>
    </row>
    <row r="141" spans="1:27" x14ac:dyDescent="0.25">
      <c r="A141" s="148">
        <v>77</v>
      </c>
      <c r="B141" s="55" t="s">
        <v>694</v>
      </c>
      <c r="C141" s="144" t="s">
        <v>436</v>
      </c>
      <c r="D141" s="142" t="s">
        <v>695</v>
      </c>
      <c r="E141" s="31"/>
      <c r="F141" s="31"/>
      <c r="G141" s="30"/>
      <c r="H141" s="32"/>
      <c r="I141" s="47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>
        <v>4</v>
      </c>
      <c r="V141" s="33">
        <v>20</v>
      </c>
      <c r="W141" s="33"/>
      <c r="X141" s="33"/>
      <c r="Y141" s="33">
        <f t="shared" si="4"/>
        <v>20</v>
      </c>
      <c r="Z141" s="33">
        <v>73</v>
      </c>
      <c r="AA141" s="35"/>
    </row>
    <row r="142" spans="1:27" x14ac:dyDescent="0.25">
      <c r="A142" s="148">
        <v>78</v>
      </c>
      <c r="B142" s="55" t="s">
        <v>313</v>
      </c>
      <c r="C142" s="144" t="s">
        <v>323</v>
      </c>
      <c r="D142" s="142" t="s">
        <v>294</v>
      </c>
      <c r="E142" s="31"/>
      <c r="F142" s="31"/>
      <c r="G142" s="30"/>
      <c r="H142" s="32"/>
      <c r="I142" s="47">
        <v>5</v>
      </c>
      <c r="J142" s="33">
        <v>18</v>
      </c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>
        <f t="shared" si="4"/>
        <v>18</v>
      </c>
      <c r="Z142" s="33">
        <v>78</v>
      </c>
      <c r="AA142" s="35"/>
    </row>
    <row r="143" spans="1:27" ht="16.5" customHeight="1" x14ac:dyDescent="0.25">
      <c r="A143" s="148">
        <v>79</v>
      </c>
      <c r="B143" s="55" t="s">
        <v>524</v>
      </c>
      <c r="C143" s="142" t="s">
        <v>551</v>
      </c>
      <c r="D143" s="142" t="s">
        <v>447</v>
      </c>
      <c r="E143" s="31"/>
      <c r="F143" s="31"/>
      <c r="G143" s="30"/>
      <c r="H143" s="32"/>
      <c r="I143" s="47"/>
      <c r="J143" s="33"/>
      <c r="K143" s="33"/>
      <c r="L143" s="33"/>
      <c r="M143" s="33"/>
      <c r="N143" s="33"/>
      <c r="O143" s="33">
        <v>5</v>
      </c>
      <c r="P143" s="33">
        <v>18</v>
      </c>
      <c r="Q143" s="33"/>
      <c r="R143" s="33"/>
      <c r="S143" s="33"/>
      <c r="T143" s="33"/>
      <c r="U143" s="33"/>
      <c r="V143" s="33"/>
      <c r="W143" s="33"/>
      <c r="X143" s="33"/>
      <c r="Y143" s="33">
        <f t="shared" si="4"/>
        <v>18</v>
      </c>
      <c r="Z143" s="33">
        <v>78</v>
      </c>
      <c r="AA143" s="35"/>
    </row>
    <row r="144" spans="1:27" ht="16.5" customHeight="1" x14ac:dyDescent="0.25">
      <c r="A144" s="148">
        <v>80</v>
      </c>
      <c r="B144" s="55" t="s">
        <v>312</v>
      </c>
      <c r="C144" s="144" t="s">
        <v>154</v>
      </c>
      <c r="D144" s="31" t="s">
        <v>5</v>
      </c>
      <c r="E144" s="31"/>
      <c r="F144" s="31"/>
      <c r="G144" s="30"/>
      <c r="H144" s="32"/>
      <c r="I144" s="47">
        <v>6</v>
      </c>
      <c r="J144" s="33">
        <v>16</v>
      </c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>
        <f t="shared" si="4"/>
        <v>16</v>
      </c>
      <c r="Z144" s="33">
        <v>80</v>
      </c>
      <c r="AA144" s="35"/>
    </row>
    <row r="145" spans="1:27" x14ac:dyDescent="0.25">
      <c r="A145" s="148">
        <v>81</v>
      </c>
      <c r="B145" s="55" t="s">
        <v>455</v>
      </c>
      <c r="C145" s="142" t="s">
        <v>544</v>
      </c>
      <c r="D145" s="142" t="s">
        <v>545</v>
      </c>
      <c r="E145" s="31"/>
      <c r="F145" s="31"/>
      <c r="G145" s="30"/>
      <c r="H145" s="32"/>
      <c r="I145" s="47"/>
      <c r="J145" s="33"/>
      <c r="K145" s="33"/>
      <c r="L145" s="33"/>
      <c r="M145" s="33"/>
      <c r="N145" s="33"/>
      <c r="O145" s="33">
        <v>6</v>
      </c>
      <c r="P145" s="33">
        <v>16</v>
      </c>
      <c r="Q145" s="33"/>
      <c r="R145" s="33"/>
      <c r="S145" s="33"/>
      <c r="T145" s="33"/>
      <c r="U145" s="33"/>
      <c r="V145" s="33"/>
      <c r="W145" s="33"/>
      <c r="X145" s="33"/>
      <c r="Y145" s="33">
        <f t="shared" si="4"/>
        <v>16</v>
      </c>
      <c r="Z145" s="33">
        <v>80</v>
      </c>
      <c r="AA145" s="35"/>
    </row>
    <row r="146" spans="1:27" x14ac:dyDescent="0.25">
      <c r="A146" s="148">
        <v>82</v>
      </c>
      <c r="B146" s="55" t="s">
        <v>474</v>
      </c>
      <c r="C146" s="142">
        <v>83.1</v>
      </c>
      <c r="D146" s="142" t="s">
        <v>473</v>
      </c>
      <c r="E146" s="31"/>
      <c r="F146" s="31"/>
      <c r="G146" s="30"/>
      <c r="H146" s="32"/>
      <c r="I146" s="47"/>
      <c r="J146" s="33"/>
      <c r="K146" s="33"/>
      <c r="L146" s="33"/>
      <c r="M146" s="33">
        <v>7</v>
      </c>
      <c r="N146" s="33">
        <v>15</v>
      </c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>
        <f t="shared" si="4"/>
        <v>15</v>
      </c>
      <c r="Z146" s="33">
        <v>82</v>
      </c>
      <c r="AA146" s="35"/>
    </row>
    <row r="147" spans="1:27" x14ac:dyDescent="0.25">
      <c r="A147" s="148">
        <v>83</v>
      </c>
      <c r="B147" s="55" t="s">
        <v>635</v>
      </c>
      <c r="C147" s="142">
        <v>86.2</v>
      </c>
      <c r="D147" s="142" t="s">
        <v>575</v>
      </c>
      <c r="E147" s="31"/>
      <c r="F147" s="31"/>
      <c r="G147" s="30"/>
      <c r="H147" s="32"/>
      <c r="I147" s="47"/>
      <c r="J147" s="33"/>
      <c r="K147" s="33"/>
      <c r="L147" s="33"/>
      <c r="M147" s="33"/>
      <c r="N147" s="33"/>
      <c r="O147" s="33"/>
      <c r="P147" s="33"/>
      <c r="Q147" s="33">
        <v>8</v>
      </c>
      <c r="R147" s="33">
        <v>14</v>
      </c>
      <c r="S147" s="33"/>
      <c r="T147" s="33"/>
      <c r="U147" s="33"/>
      <c r="V147" s="33"/>
      <c r="W147" s="33"/>
      <c r="X147" s="33"/>
      <c r="Y147" s="33">
        <f t="shared" si="4"/>
        <v>14</v>
      </c>
      <c r="Z147" s="33">
        <v>83</v>
      </c>
      <c r="AA147" s="35"/>
    </row>
    <row r="148" spans="1:27" x14ac:dyDescent="0.25">
      <c r="A148" s="148">
        <v>84</v>
      </c>
      <c r="B148" s="55" t="s">
        <v>466</v>
      </c>
      <c r="C148" s="142" t="s">
        <v>465</v>
      </c>
      <c r="D148" s="142" t="s">
        <v>499</v>
      </c>
      <c r="E148" s="31"/>
      <c r="F148" s="31"/>
      <c r="G148" s="30"/>
      <c r="H148" s="32"/>
      <c r="I148" s="47"/>
      <c r="J148" s="33"/>
      <c r="K148" s="33"/>
      <c r="L148" s="33"/>
      <c r="M148" s="33">
        <v>8</v>
      </c>
      <c r="N148" s="33">
        <v>14</v>
      </c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>
        <f t="shared" si="4"/>
        <v>14</v>
      </c>
      <c r="Z148" s="33">
        <v>83</v>
      </c>
      <c r="AA148" s="35"/>
    </row>
    <row r="149" spans="1:27" x14ac:dyDescent="0.25">
      <c r="A149" s="148">
        <v>85</v>
      </c>
      <c r="B149" s="55" t="s">
        <v>522</v>
      </c>
      <c r="C149" s="142">
        <v>84</v>
      </c>
      <c r="D149" s="142" t="s">
        <v>538</v>
      </c>
      <c r="E149" s="31"/>
      <c r="F149" s="31"/>
      <c r="G149" s="30"/>
      <c r="H149" s="32"/>
      <c r="I149" s="47"/>
      <c r="J149" s="33"/>
      <c r="K149" s="33"/>
      <c r="L149" s="33"/>
      <c r="M149" s="33"/>
      <c r="N149" s="33"/>
      <c r="O149" s="33">
        <v>8</v>
      </c>
      <c r="P149" s="33">
        <v>14</v>
      </c>
      <c r="Q149" s="33"/>
      <c r="R149" s="33"/>
      <c r="S149" s="33"/>
      <c r="T149" s="33"/>
      <c r="U149" s="33"/>
      <c r="V149" s="33"/>
      <c r="W149" s="33"/>
      <c r="X149" s="33"/>
      <c r="Y149" s="33">
        <f t="shared" si="4"/>
        <v>14</v>
      </c>
      <c r="Z149" s="33">
        <v>83</v>
      </c>
      <c r="AA149" s="35"/>
    </row>
    <row r="150" spans="1:27" x14ac:dyDescent="0.25">
      <c r="A150" s="318" t="s">
        <v>42</v>
      </c>
      <c r="B150" s="319"/>
      <c r="C150" s="319"/>
      <c r="D150" s="319"/>
      <c r="E150" s="319"/>
      <c r="F150" s="319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20"/>
    </row>
    <row r="151" spans="1:27" x14ac:dyDescent="0.25">
      <c r="A151" s="148">
        <v>1</v>
      </c>
      <c r="B151" s="95" t="s">
        <v>104</v>
      </c>
      <c r="C151" s="92">
        <v>88</v>
      </c>
      <c r="D151" s="92" t="s">
        <v>51</v>
      </c>
      <c r="E151" s="146">
        <v>1</v>
      </c>
      <c r="F151" s="78">
        <v>30</v>
      </c>
      <c r="G151" s="30">
        <v>1</v>
      </c>
      <c r="H151" s="32">
        <v>30</v>
      </c>
      <c r="I151" s="48">
        <v>1</v>
      </c>
      <c r="J151" s="33">
        <v>30</v>
      </c>
      <c r="K151" s="33">
        <v>1</v>
      </c>
      <c r="L151" s="33">
        <v>30</v>
      </c>
      <c r="M151" s="33">
        <v>2</v>
      </c>
      <c r="N151" s="33">
        <v>25</v>
      </c>
      <c r="O151" s="33">
        <v>2</v>
      </c>
      <c r="P151" s="33">
        <v>25</v>
      </c>
      <c r="Q151" s="33">
        <v>1</v>
      </c>
      <c r="R151" s="33">
        <v>30</v>
      </c>
      <c r="S151" s="33">
        <v>1</v>
      </c>
      <c r="T151" s="33">
        <v>30</v>
      </c>
      <c r="U151" s="33">
        <v>1</v>
      </c>
      <c r="V151" s="33">
        <v>30</v>
      </c>
      <c r="W151" s="33"/>
      <c r="X151" s="33"/>
      <c r="Y151" s="33">
        <f t="shared" ref="Y151:Y170" si="5">F151+H151+J151+L151+N151+P151+R151+T151+V151+X151</f>
        <v>260</v>
      </c>
      <c r="Z151" s="33">
        <v>1</v>
      </c>
      <c r="AA151" s="19"/>
    </row>
    <row r="152" spans="1:27" x14ac:dyDescent="0.25">
      <c r="A152" s="148">
        <v>2</v>
      </c>
      <c r="B152" s="35" t="s">
        <v>300</v>
      </c>
      <c r="C152" s="30">
        <v>53.3</v>
      </c>
      <c r="D152" s="36" t="s">
        <v>164</v>
      </c>
      <c r="E152" s="31"/>
      <c r="F152" s="31"/>
      <c r="G152" s="30">
        <v>1</v>
      </c>
      <c r="H152" s="32">
        <v>30</v>
      </c>
      <c r="I152" s="48">
        <v>1</v>
      </c>
      <c r="J152" s="33">
        <v>30</v>
      </c>
      <c r="K152" s="33">
        <v>1</v>
      </c>
      <c r="L152" s="33">
        <v>30</v>
      </c>
      <c r="M152" s="33">
        <v>3</v>
      </c>
      <c r="N152" s="33">
        <v>22</v>
      </c>
      <c r="O152" s="33">
        <v>2</v>
      </c>
      <c r="P152" s="33">
        <v>25</v>
      </c>
      <c r="Q152" s="33">
        <v>1</v>
      </c>
      <c r="R152" s="33">
        <v>30</v>
      </c>
      <c r="S152" s="33">
        <v>1</v>
      </c>
      <c r="T152" s="33">
        <v>30</v>
      </c>
      <c r="U152" s="33">
        <v>2</v>
      </c>
      <c r="V152" s="33">
        <v>25</v>
      </c>
      <c r="W152" s="33"/>
      <c r="X152" s="33"/>
      <c r="Y152" s="33">
        <f t="shared" si="5"/>
        <v>222</v>
      </c>
      <c r="Z152" s="33">
        <v>2</v>
      </c>
      <c r="AA152" s="35"/>
    </row>
    <row r="153" spans="1:27" x14ac:dyDescent="0.25">
      <c r="A153" s="148">
        <v>3</v>
      </c>
      <c r="B153" s="91" t="s">
        <v>376</v>
      </c>
      <c r="C153" s="142">
        <v>63.8</v>
      </c>
      <c r="D153" s="142" t="s">
        <v>97</v>
      </c>
      <c r="E153" s="146"/>
      <c r="F153" s="78"/>
      <c r="G153" s="30"/>
      <c r="H153" s="32"/>
      <c r="I153" s="48">
        <v>1</v>
      </c>
      <c r="J153" s="33">
        <v>30</v>
      </c>
      <c r="K153" s="33">
        <v>1</v>
      </c>
      <c r="L153" s="33">
        <v>30</v>
      </c>
      <c r="M153" s="33">
        <v>1</v>
      </c>
      <c r="N153" s="33">
        <v>30</v>
      </c>
      <c r="O153" s="33"/>
      <c r="P153" s="33"/>
      <c r="Q153" s="33">
        <v>1</v>
      </c>
      <c r="R153" s="33">
        <v>30</v>
      </c>
      <c r="S153" s="33">
        <v>1</v>
      </c>
      <c r="T153" s="33">
        <v>30</v>
      </c>
      <c r="U153" s="33">
        <v>1</v>
      </c>
      <c r="V153" s="33">
        <v>30</v>
      </c>
      <c r="W153" s="33"/>
      <c r="X153" s="33"/>
      <c r="Y153" s="33">
        <f t="shared" si="5"/>
        <v>180</v>
      </c>
      <c r="Z153" s="33">
        <v>3</v>
      </c>
      <c r="AA153" s="19"/>
    </row>
    <row r="154" spans="1:27" x14ac:dyDescent="0.25">
      <c r="A154" s="148">
        <v>4</v>
      </c>
      <c r="B154" s="34" t="s">
        <v>270</v>
      </c>
      <c r="C154" s="33">
        <v>55.2</v>
      </c>
      <c r="D154" s="33" t="s">
        <v>164</v>
      </c>
      <c r="E154" s="31"/>
      <c r="F154" s="31"/>
      <c r="G154" s="30">
        <v>2</v>
      </c>
      <c r="H154" s="32">
        <v>25</v>
      </c>
      <c r="I154" s="48">
        <v>2</v>
      </c>
      <c r="J154" s="33">
        <v>25</v>
      </c>
      <c r="K154" s="33"/>
      <c r="L154" s="33"/>
      <c r="M154" s="33">
        <v>2</v>
      </c>
      <c r="N154" s="33">
        <v>25</v>
      </c>
      <c r="O154" s="33">
        <v>4</v>
      </c>
      <c r="P154" s="33">
        <v>20</v>
      </c>
      <c r="Q154" s="33">
        <v>2</v>
      </c>
      <c r="R154" s="33">
        <v>30</v>
      </c>
      <c r="S154" s="33"/>
      <c r="T154" s="33"/>
      <c r="U154" s="33"/>
      <c r="V154" s="33"/>
      <c r="W154" s="33"/>
      <c r="X154" s="33"/>
      <c r="Y154" s="33">
        <f t="shared" si="5"/>
        <v>125</v>
      </c>
      <c r="Z154" s="33">
        <v>4</v>
      </c>
      <c r="AA154" s="37"/>
    </row>
    <row r="155" spans="1:27" x14ac:dyDescent="0.25">
      <c r="A155" s="148">
        <v>5</v>
      </c>
      <c r="B155" s="95" t="s">
        <v>434</v>
      </c>
      <c r="C155" s="142" t="s">
        <v>412</v>
      </c>
      <c r="D155" s="142" t="s">
        <v>97</v>
      </c>
      <c r="E155" s="146"/>
      <c r="F155" s="78"/>
      <c r="G155" s="30"/>
      <c r="H155" s="32"/>
      <c r="I155" s="48"/>
      <c r="J155" s="33"/>
      <c r="K155" s="33">
        <v>2</v>
      </c>
      <c r="L155" s="33">
        <v>25</v>
      </c>
      <c r="M155" s="33">
        <v>2</v>
      </c>
      <c r="N155" s="33">
        <v>25</v>
      </c>
      <c r="O155" s="33">
        <v>1</v>
      </c>
      <c r="P155" s="33">
        <v>30</v>
      </c>
      <c r="Q155" s="33">
        <v>2</v>
      </c>
      <c r="R155" s="33">
        <v>25</v>
      </c>
      <c r="S155" s="33"/>
      <c r="T155" s="33"/>
      <c r="U155" s="33"/>
      <c r="V155" s="33"/>
      <c r="W155" s="33"/>
      <c r="X155" s="33"/>
      <c r="Y155" s="33">
        <f t="shared" si="5"/>
        <v>105</v>
      </c>
      <c r="Z155" s="33">
        <v>5</v>
      </c>
      <c r="AA155" s="19"/>
    </row>
    <row r="156" spans="1:27" x14ac:dyDescent="0.25">
      <c r="A156" s="148">
        <v>6</v>
      </c>
      <c r="B156" s="55" t="s">
        <v>636</v>
      </c>
      <c r="C156" s="142">
        <v>64.099999999999994</v>
      </c>
      <c r="D156" s="142" t="s">
        <v>622</v>
      </c>
      <c r="E156" s="146"/>
      <c r="F156" s="78"/>
      <c r="G156" s="30"/>
      <c r="H156" s="32"/>
      <c r="I156" s="48"/>
      <c r="J156" s="33"/>
      <c r="K156" s="33"/>
      <c r="L156" s="33"/>
      <c r="M156" s="33"/>
      <c r="N156" s="33"/>
      <c r="O156" s="33"/>
      <c r="P156" s="33"/>
      <c r="Q156" s="33">
        <v>1</v>
      </c>
      <c r="R156" s="33">
        <v>30</v>
      </c>
      <c r="S156" s="33">
        <v>2</v>
      </c>
      <c r="T156" s="33">
        <v>25</v>
      </c>
      <c r="U156" s="33">
        <v>1</v>
      </c>
      <c r="V156" s="33">
        <v>30</v>
      </c>
      <c r="W156" s="33"/>
      <c r="X156" s="33"/>
      <c r="Y156" s="33">
        <f t="shared" si="5"/>
        <v>85</v>
      </c>
      <c r="Z156" s="33">
        <v>6</v>
      </c>
      <c r="AA156" s="19"/>
    </row>
    <row r="157" spans="1:27" x14ac:dyDescent="0.25">
      <c r="A157" s="148">
        <v>7</v>
      </c>
      <c r="B157" s="55" t="s">
        <v>480</v>
      </c>
      <c r="C157" s="142">
        <v>68.5</v>
      </c>
      <c r="D157" s="142" t="s">
        <v>5</v>
      </c>
      <c r="E157" s="146"/>
      <c r="F157" s="78"/>
      <c r="G157" s="30"/>
      <c r="H157" s="32"/>
      <c r="I157" s="48"/>
      <c r="J157" s="33"/>
      <c r="K157" s="33"/>
      <c r="L157" s="33"/>
      <c r="M157" s="33">
        <v>1</v>
      </c>
      <c r="N157" s="33">
        <v>30</v>
      </c>
      <c r="O157" s="33">
        <v>1</v>
      </c>
      <c r="P157" s="33">
        <v>30</v>
      </c>
      <c r="Q157" s="33"/>
      <c r="R157" s="33"/>
      <c r="S157" s="33"/>
      <c r="T157" s="33"/>
      <c r="U157" s="33"/>
      <c r="V157" s="33"/>
      <c r="W157" s="33"/>
      <c r="X157" s="33"/>
      <c r="Y157" s="33">
        <f t="shared" si="5"/>
        <v>60</v>
      </c>
      <c r="Z157" s="33">
        <v>7</v>
      </c>
      <c r="AA157" s="19"/>
    </row>
    <row r="158" spans="1:27" x14ac:dyDescent="0.25">
      <c r="A158" s="148">
        <v>8</v>
      </c>
      <c r="B158" s="55" t="s">
        <v>478</v>
      </c>
      <c r="C158" s="142">
        <v>56</v>
      </c>
      <c r="D158" s="142" t="s">
        <v>362</v>
      </c>
      <c r="E158" s="146"/>
      <c r="F158" s="78"/>
      <c r="G158" s="30"/>
      <c r="H158" s="32"/>
      <c r="I158" s="48"/>
      <c r="J158" s="33"/>
      <c r="K158" s="33"/>
      <c r="L158" s="33"/>
      <c r="M158" s="33">
        <v>1</v>
      </c>
      <c r="N158" s="33">
        <v>30</v>
      </c>
      <c r="O158" s="33">
        <v>1</v>
      </c>
      <c r="P158" s="33">
        <v>30</v>
      </c>
      <c r="Q158" s="33"/>
      <c r="R158" s="33"/>
      <c r="S158" s="33"/>
      <c r="T158" s="33"/>
      <c r="U158" s="33"/>
      <c r="V158" s="33"/>
      <c r="W158" s="33"/>
      <c r="X158" s="33"/>
      <c r="Y158" s="33">
        <f t="shared" si="5"/>
        <v>60</v>
      </c>
      <c r="Z158" s="33">
        <v>7</v>
      </c>
      <c r="AA158" s="19"/>
    </row>
    <row r="159" spans="1:27" x14ac:dyDescent="0.25">
      <c r="A159" s="148">
        <v>9</v>
      </c>
      <c r="B159" s="55" t="s">
        <v>554</v>
      </c>
      <c r="C159" s="142">
        <v>58</v>
      </c>
      <c r="D159" s="142" t="s">
        <v>540</v>
      </c>
      <c r="E159" s="146"/>
      <c r="F159" s="78"/>
      <c r="G159" s="30"/>
      <c r="H159" s="32"/>
      <c r="I159" s="48"/>
      <c r="J159" s="33"/>
      <c r="K159" s="33"/>
      <c r="L159" s="33"/>
      <c r="M159" s="33"/>
      <c r="N159" s="33"/>
      <c r="O159" s="33">
        <v>3</v>
      </c>
      <c r="P159" s="33">
        <v>22</v>
      </c>
      <c r="Q159" s="33"/>
      <c r="R159" s="33"/>
      <c r="S159" s="33"/>
      <c r="T159" s="33"/>
      <c r="U159" s="33">
        <v>1</v>
      </c>
      <c r="V159" s="33">
        <v>30</v>
      </c>
      <c r="W159" s="33"/>
      <c r="X159" s="33"/>
      <c r="Y159" s="33">
        <f t="shared" si="5"/>
        <v>52</v>
      </c>
      <c r="Z159" s="33">
        <v>9</v>
      </c>
      <c r="AA159" s="19"/>
    </row>
    <row r="160" spans="1:27" x14ac:dyDescent="0.25">
      <c r="A160" s="148">
        <v>10</v>
      </c>
      <c r="B160" s="55" t="s">
        <v>676</v>
      </c>
      <c r="C160" s="142">
        <v>90.4</v>
      </c>
      <c r="D160" s="142" t="s">
        <v>622</v>
      </c>
      <c r="E160" s="146"/>
      <c r="F160" s="78"/>
      <c r="G160" s="30"/>
      <c r="H160" s="32"/>
      <c r="I160" s="48"/>
      <c r="J160" s="33"/>
      <c r="K160" s="33"/>
      <c r="L160" s="33"/>
      <c r="M160" s="33"/>
      <c r="N160" s="33"/>
      <c r="O160" s="33"/>
      <c r="P160" s="33"/>
      <c r="Q160" s="33"/>
      <c r="R160" s="33"/>
      <c r="S160" s="33">
        <v>3</v>
      </c>
      <c r="T160" s="33">
        <v>22</v>
      </c>
      <c r="U160" s="33">
        <v>2</v>
      </c>
      <c r="V160" s="33">
        <v>25</v>
      </c>
      <c r="W160" s="33"/>
      <c r="X160" s="33"/>
      <c r="Y160" s="33">
        <f t="shared" si="5"/>
        <v>47</v>
      </c>
      <c r="Z160" s="33">
        <v>10</v>
      </c>
      <c r="AA160" s="19"/>
    </row>
    <row r="161" spans="1:27" x14ac:dyDescent="0.25">
      <c r="A161" s="148">
        <v>11</v>
      </c>
      <c r="B161" s="91" t="s">
        <v>109</v>
      </c>
      <c r="C161" s="92" t="s">
        <v>113</v>
      </c>
      <c r="D161" s="92" t="s">
        <v>58</v>
      </c>
      <c r="E161" s="146">
        <v>1</v>
      </c>
      <c r="F161" s="78">
        <v>30</v>
      </c>
      <c r="G161" s="30"/>
      <c r="H161" s="32"/>
      <c r="I161" s="48"/>
      <c r="J161" s="33"/>
      <c r="K161" s="33"/>
      <c r="L161" s="33"/>
      <c r="M161" s="33"/>
      <c r="N161" s="33"/>
      <c r="O161" s="33">
        <v>6</v>
      </c>
      <c r="P161" s="33">
        <v>16</v>
      </c>
      <c r="Q161" s="33"/>
      <c r="R161" s="33"/>
      <c r="S161" s="33"/>
      <c r="T161" s="33"/>
      <c r="U161" s="33"/>
      <c r="V161" s="33"/>
      <c r="W161" s="33"/>
      <c r="X161" s="33"/>
      <c r="Y161" s="33">
        <f t="shared" si="5"/>
        <v>46</v>
      </c>
      <c r="Z161" s="33">
        <v>11</v>
      </c>
      <c r="AA161" s="19" t="s">
        <v>60</v>
      </c>
    </row>
    <row r="162" spans="1:27" x14ac:dyDescent="0.25">
      <c r="A162" s="148">
        <v>12</v>
      </c>
      <c r="B162" s="55" t="s">
        <v>637</v>
      </c>
      <c r="C162" s="142" t="s">
        <v>187</v>
      </c>
      <c r="D162" s="142" t="s">
        <v>97</v>
      </c>
      <c r="E162" s="146"/>
      <c r="F162" s="78"/>
      <c r="G162" s="30"/>
      <c r="H162" s="32"/>
      <c r="I162" s="48"/>
      <c r="J162" s="33"/>
      <c r="K162" s="33"/>
      <c r="L162" s="33"/>
      <c r="M162" s="33"/>
      <c r="N162" s="33"/>
      <c r="O162" s="33"/>
      <c r="P162" s="33"/>
      <c r="Q162" s="33">
        <v>2</v>
      </c>
      <c r="R162" s="33">
        <v>25</v>
      </c>
      <c r="S162" s="33">
        <v>4</v>
      </c>
      <c r="T162" s="33">
        <v>20</v>
      </c>
      <c r="U162" s="33"/>
      <c r="V162" s="33"/>
      <c r="W162" s="33"/>
      <c r="X162" s="33"/>
      <c r="Y162" s="33">
        <f t="shared" si="5"/>
        <v>45</v>
      </c>
      <c r="Z162" s="33">
        <v>12</v>
      </c>
      <c r="AA162" s="19"/>
    </row>
    <row r="163" spans="1:27" x14ac:dyDescent="0.25">
      <c r="A163" s="148">
        <v>13</v>
      </c>
      <c r="B163" s="55" t="s">
        <v>553</v>
      </c>
      <c r="C163" s="142">
        <v>58.8</v>
      </c>
      <c r="D163" s="142" t="s">
        <v>362</v>
      </c>
      <c r="E163" s="146"/>
      <c r="F163" s="78"/>
      <c r="G163" s="30"/>
      <c r="H163" s="32"/>
      <c r="I163" s="48"/>
      <c r="J163" s="33"/>
      <c r="K163" s="33"/>
      <c r="L163" s="33"/>
      <c r="M163" s="33"/>
      <c r="N163" s="33"/>
      <c r="O163" s="33">
        <v>1</v>
      </c>
      <c r="P163" s="33">
        <v>30</v>
      </c>
      <c r="Q163" s="33"/>
      <c r="R163" s="33"/>
      <c r="S163" s="33"/>
      <c r="T163" s="33"/>
      <c r="U163" s="33"/>
      <c r="V163" s="33"/>
      <c r="W163" s="33"/>
      <c r="X163" s="33"/>
      <c r="Y163" s="33">
        <f t="shared" si="5"/>
        <v>30</v>
      </c>
      <c r="Z163" s="33">
        <v>13</v>
      </c>
      <c r="AA163" s="19"/>
    </row>
    <row r="164" spans="1:27" x14ac:dyDescent="0.25">
      <c r="A164" s="148">
        <v>14</v>
      </c>
      <c r="B164" s="95" t="s">
        <v>217</v>
      </c>
      <c r="C164" s="92" t="s">
        <v>76</v>
      </c>
      <c r="D164" s="92" t="s">
        <v>112</v>
      </c>
      <c r="E164" s="146">
        <v>1</v>
      </c>
      <c r="F164" s="78">
        <v>30</v>
      </c>
      <c r="G164" s="30"/>
      <c r="H164" s="32"/>
      <c r="I164" s="48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>
        <f t="shared" si="5"/>
        <v>30</v>
      </c>
      <c r="Z164" s="33">
        <v>13</v>
      </c>
      <c r="AA164" s="19"/>
    </row>
    <row r="165" spans="1:27" x14ac:dyDescent="0.25">
      <c r="A165" s="148">
        <v>15</v>
      </c>
      <c r="B165" s="55" t="s">
        <v>674</v>
      </c>
      <c r="C165" s="142" t="s">
        <v>412</v>
      </c>
      <c r="D165" s="142" t="s">
        <v>365</v>
      </c>
      <c r="E165" s="146"/>
      <c r="F165" s="78"/>
      <c r="G165" s="30"/>
      <c r="H165" s="32"/>
      <c r="I165" s="48"/>
      <c r="J165" s="33"/>
      <c r="K165" s="33"/>
      <c r="L165" s="33"/>
      <c r="M165" s="33"/>
      <c r="N165" s="33"/>
      <c r="O165" s="33"/>
      <c r="P165" s="33"/>
      <c r="Q165" s="33"/>
      <c r="R165" s="33"/>
      <c r="S165" s="33">
        <v>1</v>
      </c>
      <c r="T165" s="33">
        <v>30</v>
      </c>
      <c r="U165" s="33"/>
      <c r="V165" s="33"/>
      <c r="W165" s="33"/>
      <c r="X165" s="33"/>
      <c r="Y165" s="33">
        <f t="shared" si="5"/>
        <v>30</v>
      </c>
      <c r="Z165" s="33">
        <v>13</v>
      </c>
      <c r="AA165" s="19"/>
    </row>
    <row r="166" spans="1:27" x14ac:dyDescent="0.25">
      <c r="A166" s="148">
        <v>16</v>
      </c>
      <c r="B166" s="55" t="s">
        <v>649</v>
      </c>
      <c r="C166" s="142">
        <v>56.3</v>
      </c>
      <c r="D166" s="142" t="s">
        <v>182</v>
      </c>
      <c r="E166" s="146"/>
      <c r="F166" s="78"/>
      <c r="G166" s="30"/>
      <c r="H166" s="32"/>
      <c r="I166" s="48"/>
      <c r="J166" s="33"/>
      <c r="K166" s="33"/>
      <c r="L166" s="33"/>
      <c r="M166" s="33"/>
      <c r="N166" s="33"/>
      <c r="O166" s="33"/>
      <c r="P166" s="33"/>
      <c r="Q166" s="33"/>
      <c r="R166" s="33"/>
      <c r="S166" s="33">
        <v>1</v>
      </c>
      <c r="T166" s="33">
        <v>30</v>
      </c>
      <c r="U166" s="33"/>
      <c r="V166" s="33"/>
      <c r="W166" s="33"/>
      <c r="X166" s="33"/>
      <c r="Y166" s="33">
        <f t="shared" si="5"/>
        <v>30</v>
      </c>
      <c r="Z166" s="33">
        <v>13</v>
      </c>
      <c r="AA166" s="19"/>
    </row>
    <row r="167" spans="1:27" x14ac:dyDescent="0.25">
      <c r="A167" s="148">
        <v>17</v>
      </c>
      <c r="B167" s="91" t="s">
        <v>108</v>
      </c>
      <c r="C167" s="92" t="s">
        <v>110</v>
      </c>
      <c r="D167" s="92" t="s">
        <v>58</v>
      </c>
      <c r="E167" s="146">
        <v>2</v>
      </c>
      <c r="F167" s="78">
        <v>25</v>
      </c>
      <c r="G167" s="30"/>
      <c r="H167" s="32"/>
      <c r="I167" s="48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>
        <f t="shared" si="5"/>
        <v>25</v>
      </c>
      <c r="Z167" s="33">
        <v>17</v>
      </c>
      <c r="AA167" s="19"/>
    </row>
    <row r="168" spans="1:27" x14ac:dyDescent="0.25">
      <c r="A168" s="148">
        <v>18</v>
      </c>
      <c r="B168" s="55" t="s">
        <v>650</v>
      </c>
      <c r="C168" s="142">
        <v>80.599999999999994</v>
      </c>
      <c r="D168" s="142" t="s">
        <v>356</v>
      </c>
      <c r="E168" s="146"/>
      <c r="F168" s="78"/>
      <c r="G168" s="30"/>
      <c r="H168" s="32"/>
      <c r="I168" s="48"/>
      <c r="J168" s="33"/>
      <c r="K168" s="33"/>
      <c r="L168" s="33"/>
      <c r="M168" s="33"/>
      <c r="N168" s="33"/>
      <c r="O168" s="33"/>
      <c r="P168" s="33"/>
      <c r="Q168" s="33"/>
      <c r="R168" s="33"/>
      <c r="S168" s="33">
        <v>2</v>
      </c>
      <c r="T168" s="33">
        <v>25</v>
      </c>
      <c r="U168" s="33"/>
      <c r="V168" s="33"/>
      <c r="W168" s="33"/>
      <c r="X168" s="33"/>
      <c r="Y168" s="33">
        <f t="shared" si="5"/>
        <v>25</v>
      </c>
      <c r="Z168" s="33">
        <v>17</v>
      </c>
      <c r="AA168" s="19"/>
    </row>
    <row r="169" spans="1:27" x14ac:dyDescent="0.25">
      <c r="A169" s="148">
        <v>19</v>
      </c>
      <c r="B169" s="55" t="s">
        <v>673</v>
      </c>
      <c r="C169" s="142">
        <v>50.8</v>
      </c>
      <c r="D169" s="142" t="s">
        <v>182</v>
      </c>
      <c r="E169" s="146"/>
      <c r="F169" s="78"/>
      <c r="G169" s="30"/>
      <c r="H169" s="32"/>
      <c r="I169" s="48"/>
      <c r="J169" s="33"/>
      <c r="K169" s="33"/>
      <c r="L169" s="33"/>
      <c r="M169" s="33"/>
      <c r="N169" s="33"/>
      <c r="O169" s="33"/>
      <c r="P169" s="33"/>
      <c r="Q169" s="33"/>
      <c r="R169" s="33"/>
      <c r="S169" s="33">
        <v>2</v>
      </c>
      <c r="T169" s="33">
        <v>25</v>
      </c>
      <c r="U169" s="33"/>
      <c r="V169" s="33"/>
      <c r="W169" s="33"/>
      <c r="X169" s="33"/>
      <c r="Y169" s="33">
        <f t="shared" si="5"/>
        <v>25</v>
      </c>
      <c r="Z169" s="33">
        <v>17</v>
      </c>
      <c r="AA169" s="19"/>
    </row>
    <row r="170" spans="1:27" x14ac:dyDescent="0.25">
      <c r="A170" s="148">
        <v>20</v>
      </c>
      <c r="B170" s="55" t="s">
        <v>552</v>
      </c>
      <c r="C170" s="142" t="s">
        <v>556</v>
      </c>
      <c r="D170" s="142" t="s">
        <v>5</v>
      </c>
      <c r="E170" s="146"/>
      <c r="F170" s="78"/>
      <c r="G170" s="30"/>
      <c r="H170" s="32"/>
      <c r="I170" s="48"/>
      <c r="J170" s="33"/>
      <c r="K170" s="33"/>
      <c r="L170" s="33"/>
      <c r="M170" s="33"/>
      <c r="N170" s="33"/>
      <c r="O170" s="33">
        <v>5</v>
      </c>
      <c r="P170" s="33">
        <v>18</v>
      </c>
      <c r="Q170" s="33"/>
      <c r="R170" s="33"/>
      <c r="S170" s="33"/>
      <c r="T170" s="33"/>
      <c r="U170" s="33"/>
      <c r="V170" s="33"/>
      <c r="W170" s="33"/>
      <c r="X170" s="33"/>
      <c r="Y170" s="33">
        <f t="shared" si="5"/>
        <v>18</v>
      </c>
      <c r="Z170" s="33">
        <v>20</v>
      </c>
      <c r="AA170" s="19"/>
    </row>
    <row r="171" spans="1:27" x14ac:dyDescent="0.25">
      <c r="A171" s="194"/>
      <c r="B171" s="185"/>
      <c r="C171" s="186"/>
      <c r="D171" s="186"/>
      <c r="E171" s="187"/>
      <c r="F171" s="188"/>
      <c r="G171" s="189"/>
      <c r="H171" s="190"/>
      <c r="I171" s="191"/>
      <c r="J171" s="192"/>
      <c r="K171" s="192"/>
      <c r="L171" s="192"/>
      <c r="M171" s="192"/>
      <c r="N171" s="192"/>
      <c r="O171" s="192"/>
      <c r="P171" s="192"/>
      <c r="Q171" s="192"/>
      <c r="R171" s="192"/>
      <c r="S171" s="192"/>
      <c r="T171" s="192"/>
      <c r="U171" s="192"/>
      <c r="V171" s="192"/>
      <c r="W171" s="192"/>
      <c r="X171" s="192"/>
      <c r="Y171" s="192"/>
      <c r="Z171" s="192"/>
      <c r="AA171" s="193"/>
    </row>
    <row r="172" spans="1:27" ht="24" customHeight="1" x14ac:dyDescent="0.25">
      <c r="A172" s="61" t="s">
        <v>383</v>
      </c>
      <c r="B172" s="61" t="s">
        <v>13</v>
      </c>
      <c r="C172" s="62" t="s">
        <v>16</v>
      </c>
      <c r="D172" s="63" t="s">
        <v>18</v>
      </c>
      <c r="E172" s="309" t="s">
        <v>61</v>
      </c>
      <c r="F172" s="310"/>
      <c r="G172" s="309" t="s">
        <v>33</v>
      </c>
      <c r="H172" s="310"/>
      <c r="I172" s="314" t="s">
        <v>53</v>
      </c>
      <c r="J172" s="315"/>
      <c r="K172" s="314" t="s">
        <v>72</v>
      </c>
      <c r="L172" s="315"/>
      <c r="M172" s="314" t="s">
        <v>73</v>
      </c>
      <c r="N172" s="315"/>
      <c r="O172" s="314" t="s">
        <v>78</v>
      </c>
      <c r="P172" s="315"/>
      <c r="Q172" s="307" t="s">
        <v>87</v>
      </c>
      <c r="R172" s="308"/>
      <c r="S172" s="307" t="s">
        <v>90</v>
      </c>
      <c r="T172" s="308"/>
      <c r="U172" s="307" t="s">
        <v>91</v>
      </c>
      <c r="V172" s="308"/>
      <c r="W172" s="307" t="s">
        <v>96</v>
      </c>
      <c r="X172" s="308"/>
      <c r="Y172" s="64" t="s">
        <v>38</v>
      </c>
      <c r="Z172" s="65" t="s">
        <v>12</v>
      </c>
      <c r="AA172" s="61" t="s">
        <v>21</v>
      </c>
    </row>
    <row r="173" spans="1:27" x14ac:dyDescent="0.25">
      <c r="A173" s="45"/>
      <c r="B173" s="45"/>
      <c r="C173" s="45"/>
      <c r="D173" s="45"/>
      <c r="E173" s="46" t="s">
        <v>12</v>
      </c>
      <c r="F173" s="85" t="s">
        <v>38</v>
      </c>
      <c r="G173" s="46" t="s">
        <v>12</v>
      </c>
      <c r="H173" s="85" t="s">
        <v>38</v>
      </c>
      <c r="I173" s="46" t="s">
        <v>12</v>
      </c>
      <c r="J173" s="85" t="s">
        <v>38</v>
      </c>
      <c r="K173" s="46" t="s">
        <v>12</v>
      </c>
      <c r="L173" s="85" t="s">
        <v>38</v>
      </c>
      <c r="M173" s="46" t="s">
        <v>12</v>
      </c>
      <c r="N173" s="85" t="s">
        <v>38</v>
      </c>
      <c r="O173" s="46" t="s">
        <v>12</v>
      </c>
      <c r="P173" s="85" t="s">
        <v>38</v>
      </c>
      <c r="Q173" s="46" t="s">
        <v>12</v>
      </c>
      <c r="R173" s="85" t="s">
        <v>38</v>
      </c>
      <c r="S173" s="46" t="s">
        <v>12</v>
      </c>
      <c r="T173" s="85" t="s">
        <v>38</v>
      </c>
      <c r="U173" s="46" t="s">
        <v>12</v>
      </c>
      <c r="V173" s="85" t="s">
        <v>38</v>
      </c>
      <c r="W173" s="46" t="s">
        <v>12</v>
      </c>
      <c r="X173" s="85" t="s">
        <v>38</v>
      </c>
      <c r="Y173" s="85"/>
      <c r="Z173" s="85"/>
      <c r="AA173" s="19"/>
    </row>
    <row r="174" spans="1:27" x14ac:dyDescent="0.25">
      <c r="A174" s="318" t="s">
        <v>43</v>
      </c>
      <c r="B174" s="319"/>
      <c r="C174" s="319"/>
      <c r="D174" s="319"/>
      <c r="E174" s="319"/>
      <c r="F174" s="319"/>
      <c r="G174" s="319"/>
      <c r="H174" s="319"/>
      <c r="I174" s="319"/>
      <c r="J174" s="319"/>
      <c r="K174" s="319"/>
      <c r="L174" s="319"/>
      <c r="M174" s="319"/>
      <c r="N174" s="319"/>
      <c r="O174" s="319"/>
      <c r="P174" s="319"/>
      <c r="Q174" s="319"/>
      <c r="R174" s="319"/>
      <c r="S174" s="319"/>
      <c r="T174" s="319"/>
      <c r="U174" s="319"/>
      <c r="V174" s="319"/>
      <c r="W174" s="319"/>
      <c r="X174" s="319"/>
      <c r="Y174" s="319"/>
      <c r="Z174" s="319"/>
      <c r="AA174" s="320"/>
    </row>
    <row r="175" spans="1:27" x14ac:dyDescent="0.25">
      <c r="A175" s="148">
        <v>1</v>
      </c>
      <c r="B175" s="95" t="s">
        <v>92</v>
      </c>
      <c r="C175" s="92" t="s">
        <v>177</v>
      </c>
      <c r="D175" s="92" t="s">
        <v>7</v>
      </c>
      <c r="E175" s="146">
        <v>1</v>
      </c>
      <c r="F175" s="78">
        <v>30</v>
      </c>
      <c r="G175" s="30">
        <v>1</v>
      </c>
      <c r="H175" s="32">
        <v>30</v>
      </c>
      <c r="I175" s="47">
        <v>1</v>
      </c>
      <c r="J175" s="33">
        <v>30</v>
      </c>
      <c r="K175" s="33">
        <v>1</v>
      </c>
      <c r="L175" s="33">
        <v>30</v>
      </c>
      <c r="M175" s="33">
        <v>3</v>
      </c>
      <c r="N175" s="33">
        <v>22</v>
      </c>
      <c r="O175" s="33">
        <v>1</v>
      </c>
      <c r="P175" s="33">
        <v>30</v>
      </c>
      <c r="Q175" s="33">
        <v>1</v>
      </c>
      <c r="R175" s="33">
        <v>30</v>
      </c>
      <c r="S175" s="33">
        <v>1</v>
      </c>
      <c r="T175" s="33">
        <v>30</v>
      </c>
      <c r="U175" s="33">
        <v>1</v>
      </c>
      <c r="V175" s="33">
        <v>30</v>
      </c>
      <c r="W175" s="33"/>
      <c r="X175" s="33"/>
      <c r="Y175" s="33">
        <f t="shared" ref="Y175:Y213" si="6">F175+H175+J175+L175+N175+P175+R175+T175+V175+X175</f>
        <v>262</v>
      </c>
      <c r="Z175" s="38">
        <v>1</v>
      </c>
      <c r="AA175" s="19" t="s">
        <v>92</v>
      </c>
    </row>
    <row r="176" spans="1:27" x14ac:dyDescent="0.25">
      <c r="A176" s="148">
        <v>2</v>
      </c>
      <c r="B176" s="91" t="s">
        <v>175</v>
      </c>
      <c r="C176" s="92">
        <v>75.8</v>
      </c>
      <c r="D176" s="92" t="s">
        <v>182</v>
      </c>
      <c r="E176" s="146">
        <v>2</v>
      </c>
      <c r="F176" s="78">
        <v>25</v>
      </c>
      <c r="G176" s="30">
        <v>1</v>
      </c>
      <c r="H176" s="32">
        <v>30</v>
      </c>
      <c r="I176" s="47">
        <v>1</v>
      </c>
      <c r="J176" s="33">
        <v>30</v>
      </c>
      <c r="K176" s="33">
        <v>1</v>
      </c>
      <c r="L176" s="33">
        <v>30</v>
      </c>
      <c r="M176" s="33">
        <v>2</v>
      </c>
      <c r="N176" s="33">
        <v>25</v>
      </c>
      <c r="O176" s="33">
        <v>2</v>
      </c>
      <c r="P176" s="33">
        <v>25</v>
      </c>
      <c r="Q176" s="33">
        <v>1</v>
      </c>
      <c r="R176" s="33">
        <v>30</v>
      </c>
      <c r="S176" s="33">
        <v>1</v>
      </c>
      <c r="T176" s="33">
        <v>25</v>
      </c>
      <c r="U176" s="33">
        <v>1</v>
      </c>
      <c r="V176" s="33">
        <v>30</v>
      </c>
      <c r="W176" s="33"/>
      <c r="X176" s="33"/>
      <c r="Y176" s="33">
        <f t="shared" si="6"/>
        <v>250</v>
      </c>
      <c r="Z176" s="38">
        <v>2</v>
      </c>
      <c r="AA176" s="19"/>
    </row>
    <row r="177" spans="1:27" x14ac:dyDescent="0.25">
      <c r="A177" s="148">
        <v>3</v>
      </c>
      <c r="B177" s="95" t="s">
        <v>220</v>
      </c>
      <c r="C177" s="92">
        <v>103.4</v>
      </c>
      <c r="D177" s="92" t="s">
        <v>7</v>
      </c>
      <c r="E177" s="146">
        <v>2</v>
      </c>
      <c r="F177" s="78">
        <v>25</v>
      </c>
      <c r="G177" s="30">
        <v>1</v>
      </c>
      <c r="H177" s="32">
        <v>30</v>
      </c>
      <c r="I177" s="47">
        <v>1</v>
      </c>
      <c r="J177" s="33">
        <v>30</v>
      </c>
      <c r="K177" s="33">
        <v>1</v>
      </c>
      <c r="L177" s="33">
        <v>30</v>
      </c>
      <c r="M177" s="33">
        <v>6</v>
      </c>
      <c r="N177" s="33">
        <v>16</v>
      </c>
      <c r="O177" s="33">
        <v>2</v>
      </c>
      <c r="P177" s="33">
        <v>25</v>
      </c>
      <c r="Q177" s="33">
        <v>3</v>
      </c>
      <c r="R177" s="33">
        <v>22</v>
      </c>
      <c r="S177" s="33">
        <v>2</v>
      </c>
      <c r="T177" s="33">
        <v>25</v>
      </c>
      <c r="U177" s="33">
        <v>1</v>
      </c>
      <c r="V177" s="33">
        <v>30</v>
      </c>
      <c r="W177" s="33"/>
      <c r="X177" s="33"/>
      <c r="Y177" s="33">
        <f t="shared" si="6"/>
        <v>233</v>
      </c>
      <c r="Z177" s="38">
        <v>3</v>
      </c>
      <c r="AA177" s="19" t="s">
        <v>92</v>
      </c>
    </row>
    <row r="178" spans="1:27" x14ac:dyDescent="0.25">
      <c r="A178" s="148">
        <v>4</v>
      </c>
      <c r="B178" s="143" t="s">
        <v>281</v>
      </c>
      <c r="C178" s="142">
        <v>95.3</v>
      </c>
      <c r="D178" s="142" t="s">
        <v>111</v>
      </c>
      <c r="E178" s="31"/>
      <c r="F178" s="31"/>
      <c r="G178" s="30">
        <v>2</v>
      </c>
      <c r="H178" s="32">
        <v>25</v>
      </c>
      <c r="I178" s="47">
        <v>2</v>
      </c>
      <c r="J178" s="33">
        <v>25</v>
      </c>
      <c r="K178" s="33">
        <v>1</v>
      </c>
      <c r="L178" s="33">
        <v>30</v>
      </c>
      <c r="M178" s="33">
        <v>5</v>
      </c>
      <c r="N178" s="33">
        <v>18</v>
      </c>
      <c r="O178" s="33">
        <v>1</v>
      </c>
      <c r="P178" s="33">
        <v>30</v>
      </c>
      <c r="Q178" s="33">
        <v>1</v>
      </c>
      <c r="R178" s="33">
        <v>30</v>
      </c>
      <c r="S178" s="33">
        <v>2</v>
      </c>
      <c r="T178" s="33">
        <v>25</v>
      </c>
      <c r="U178" s="33">
        <v>1</v>
      </c>
      <c r="V178" s="33">
        <v>30</v>
      </c>
      <c r="W178" s="33"/>
      <c r="X178" s="33"/>
      <c r="Y178" s="33">
        <f t="shared" si="6"/>
        <v>213</v>
      </c>
      <c r="Z178" s="38">
        <v>4</v>
      </c>
      <c r="AA178" s="37"/>
    </row>
    <row r="179" spans="1:27" x14ac:dyDescent="0.25">
      <c r="A179" s="148">
        <v>5</v>
      </c>
      <c r="B179" s="95" t="s">
        <v>219</v>
      </c>
      <c r="C179" s="93">
        <v>90.4</v>
      </c>
      <c r="D179" s="92" t="s">
        <v>122</v>
      </c>
      <c r="E179" s="146">
        <v>2</v>
      </c>
      <c r="F179" s="78">
        <v>25</v>
      </c>
      <c r="G179" s="30">
        <v>1</v>
      </c>
      <c r="H179" s="32">
        <v>30</v>
      </c>
      <c r="I179" s="47">
        <v>1</v>
      </c>
      <c r="J179" s="33">
        <v>30</v>
      </c>
      <c r="K179" s="33">
        <v>2</v>
      </c>
      <c r="L179" s="33">
        <v>25</v>
      </c>
      <c r="M179" s="33">
        <v>9</v>
      </c>
      <c r="N179" s="33">
        <v>13</v>
      </c>
      <c r="O179" s="33">
        <v>2</v>
      </c>
      <c r="P179" s="33">
        <v>25</v>
      </c>
      <c r="Q179" s="33">
        <v>5</v>
      </c>
      <c r="R179" s="33">
        <v>18</v>
      </c>
      <c r="S179" s="33">
        <v>3</v>
      </c>
      <c r="T179" s="33">
        <v>22</v>
      </c>
      <c r="U179" s="33">
        <v>3</v>
      </c>
      <c r="V179" s="33">
        <v>22</v>
      </c>
      <c r="W179" s="33"/>
      <c r="X179" s="33"/>
      <c r="Y179" s="33">
        <f t="shared" si="6"/>
        <v>210</v>
      </c>
      <c r="Z179" s="38">
        <v>5</v>
      </c>
      <c r="AA179" s="19"/>
    </row>
    <row r="180" spans="1:27" x14ac:dyDescent="0.25">
      <c r="A180" s="148">
        <v>6</v>
      </c>
      <c r="B180" s="95" t="s">
        <v>107</v>
      </c>
      <c r="C180" s="92" t="s">
        <v>160</v>
      </c>
      <c r="D180" s="92" t="s">
        <v>450</v>
      </c>
      <c r="E180" s="146">
        <v>3</v>
      </c>
      <c r="F180" s="78">
        <v>22</v>
      </c>
      <c r="G180" s="30">
        <v>2</v>
      </c>
      <c r="H180" s="32">
        <v>25</v>
      </c>
      <c r="I180" s="47">
        <v>2</v>
      </c>
      <c r="J180" s="33">
        <v>25</v>
      </c>
      <c r="K180" s="33">
        <v>2</v>
      </c>
      <c r="L180" s="33">
        <v>25</v>
      </c>
      <c r="M180" s="33">
        <v>4</v>
      </c>
      <c r="N180" s="33">
        <v>20</v>
      </c>
      <c r="O180" s="33">
        <v>3</v>
      </c>
      <c r="P180" s="33">
        <v>22</v>
      </c>
      <c r="Q180" s="33">
        <v>2</v>
      </c>
      <c r="R180" s="33">
        <v>25</v>
      </c>
      <c r="S180" s="33">
        <v>2</v>
      </c>
      <c r="T180" s="33">
        <v>22</v>
      </c>
      <c r="U180" s="33">
        <v>3</v>
      </c>
      <c r="V180" s="33">
        <v>22</v>
      </c>
      <c r="W180" s="33"/>
      <c r="X180" s="33"/>
      <c r="Y180" s="33">
        <f t="shared" si="6"/>
        <v>208</v>
      </c>
      <c r="Z180" s="38">
        <v>6</v>
      </c>
      <c r="AA180" s="19" t="s">
        <v>60</v>
      </c>
    </row>
    <row r="181" spans="1:27" x14ac:dyDescent="0.25">
      <c r="A181" s="148">
        <v>7</v>
      </c>
      <c r="B181" s="55" t="s">
        <v>512</v>
      </c>
      <c r="C181" s="142">
        <v>77.900000000000006</v>
      </c>
      <c r="D181" s="142" t="s">
        <v>493</v>
      </c>
      <c r="E181" s="146"/>
      <c r="F181" s="78"/>
      <c r="G181" s="38"/>
      <c r="H181" s="38"/>
      <c r="I181" s="47"/>
      <c r="J181" s="33"/>
      <c r="K181" s="33"/>
      <c r="L181" s="33"/>
      <c r="M181" s="33">
        <v>5</v>
      </c>
      <c r="N181" s="33">
        <v>18</v>
      </c>
      <c r="O181" s="33">
        <v>2</v>
      </c>
      <c r="P181" s="33">
        <v>25</v>
      </c>
      <c r="Q181" s="33">
        <v>3</v>
      </c>
      <c r="R181" s="33">
        <v>22</v>
      </c>
      <c r="S181" s="33">
        <v>2</v>
      </c>
      <c r="T181" s="33">
        <v>25</v>
      </c>
      <c r="U181" s="33">
        <v>2</v>
      </c>
      <c r="V181" s="33">
        <v>25</v>
      </c>
      <c r="W181" s="33"/>
      <c r="X181" s="33"/>
      <c r="Y181" s="33">
        <f t="shared" si="6"/>
        <v>115</v>
      </c>
      <c r="Z181" s="38">
        <v>7</v>
      </c>
      <c r="AA181" s="19"/>
    </row>
    <row r="182" spans="1:27" x14ac:dyDescent="0.25">
      <c r="A182" s="148">
        <v>8</v>
      </c>
      <c r="B182" s="55" t="s">
        <v>584</v>
      </c>
      <c r="C182" s="142" t="s">
        <v>597</v>
      </c>
      <c r="D182" s="142" t="s">
        <v>97</v>
      </c>
      <c r="E182" s="146"/>
      <c r="F182" s="78"/>
      <c r="G182" s="38"/>
      <c r="H182" s="38"/>
      <c r="I182" s="47"/>
      <c r="J182" s="33"/>
      <c r="K182" s="33"/>
      <c r="L182" s="33"/>
      <c r="M182" s="33"/>
      <c r="N182" s="33"/>
      <c r="O182" s="33">
        <v>1</v>
      </c>
      <c r="P182" s="33">
        <v>30</v>
      </c>
      <c r="Q182" s="33">
        <v>3</v>
      </c>
      <c r="R182" s="33">
        <v>22</v>
      </c>
      <c r="S182" s="33">
        <v>1</v>
      </c>
      <c r="T182" s="33">
        <v>30</v>
      </c>
      <c r="U182" s="33">
        <v>2</v>
      </c>
      <c r="V182" s="33">
        <v>25</v>
      </c>
      <c r="W182" s="33"/>
      <c r="X182" s="33"/>
      <c r="Y182" s="33">
        <f t="shared" si="6"/>
        <v>107</v>
      </c>
      <c r="Z182" s="38">
        <v>8</v>
      </c>
      <c r="AA182" s="19"/>
    </row>
    <row r="183" spans="1:27" x14ac:dyDescent="0.25">
      <c r="A183" s="148">
        <v>9</v>
      </c>
      <c r="B183" s="95" t="s">
        <v>222</v>
      </c>
      <c r="C183" s="92">
        <v>110</v>
      </c>
      <c r="D183" s="92" t="s">
        <v>124</v>
      </c>
      <c r="E183" s="146">
        <v>5</v>
      </c>
      <c r="F183" s="78">
        <v>18</v>
      </c>
      <c r="G183" s="38"/>
      <c r="H183" s="38"/>
      <c r="I183" s="47"/>
      <c r="J183" s="33"/>
      <c r="K183" s="33"/>
      <c r="L183" s="33"/>
      <c r="M183" s="33">
        <v>11</v>
      </c>
      <c r="N183" s="33">
        <v>11</v>
      </c>
      <c r="O183" s="33">
        <v>5</v>
      </c>
      <c r="P183" s="33">
        <v>18</v>
      </c>
      <c r="Q183" s="33">
        <v>6</v>
      </c>
      <c r="R183" s="33">
        <v>16</v>
      </c>
      <c r="S183" s="33">
        <v>3</v>
      </c>
      <c r="T183" s="33">
        <v>22</v>
      </c>
      <c r="U183" s="33">
        <v>3</v>
      </c>
      <c r="V183" s="33">
        <v>20</v>
      </c>
      <c r="W183" s="33"/>
      <c r="X183" s="33"/>
      <c r="Y183" s="33">
        <f t="shared" si="6"/>
        <v>105</v>
      </c>
      <c r="Z183" s="38">
        <v>9</v>
      </c>
      <c r="AA183" s="19"/>
    </row>
    <row r="184" spans="1:27" x14ac:dyDescent="0.25">
      <c r="A184" s="148">
        <v>10</v>
      </c>
      <c r="B184" s="55" t="s">
        <v>513</v>
      </c>
      <c r="C184" s="142">
        <v>121.6</v>
      </c>
      <c r="D184" s="142" t="s">
        <v>185</v>
      </c>
      <c r="E184" s="146"/>
      <c r="F184" s="78"/>
      <c r="G184" s="38"/>
      <c r="H184" s="38"/>
      <c r="I184" s="47"/>
      <c r="J184" s="33"/>
      <c r="K184" s="33"/>
      <c r="L184" s="33"/>
      <c r="M184" s="33">
        <v>3</v>
      </c>
      <c r="N184" s="33">
        <v>22</v>
      </c>
      <c r="O184" s="33">
        <v>3</v>
      </c>
      <c r="P184" s="33">
        <v>22</v>
      </c>
      <c r="Q184" s="33">
        <v>1</v>
      </c>
      <c r="R184" s="33">
        <v>30</v>
      </c>
      <c r="S184" s="33"/>
      <c r="T184" s="33"/>
      <c r="U184" s="33">
        <v>2</v>
      </c>
      <c r="V184" s="33">
        <v>25</v>
      </c>
      <c r="W184" s="33"/>
      <c r="X184" s="33"/>
      <c r="Y184" s="33">
        <f t="shared" si="6"/>
        <v>99</v>
      </c>
      <c r="Z184" s="38">
        <v>10</v>
      </c>
      <c r="AA184" s="19"/>
    </row>
    <row r="185" spans="1:27" x14ac:dyDescent="0.25">
      <c r="A185" s="148">
        <v>11</v>
      </c>
      <c r="B185" s="91" t="s">
        <v>176</v>
      </c>
      <c r="C185" s="92">
        <v>70.7</v>
      </c>
      <c r="D185" s="92" t="s">
        <v>185</v>
      </c>
      <c r="E185" s="146">
        <v>2</v>
      </c>
      <c r="F185" s="78">
        <v>25</v>
      </c>
      <c r="G185" s="30"/>
      <c r="H185" s="32"/>
      <c r="I185" s="47"/>
      <c r="J185" s="33"/>
      <c r="K185" s="33"/>
      <c r="L185" s="33"/>
      <c r="M185" s="33">
        <v>1</v>
      </c>
      <c r="N185" s="33">
        <v>30</v>
      </c>
      <c r="O185" s="33">
        <v>4</v>
      </c>
      <c r="P185" s="33">
        <v>20</v>
      </c>
      <c r="Q185" s="33">
        <v>4</v>
      </c>
      <c r="R185" s="33">
        <v>20</v>
      </c>
      <c r="S185" s="33"/>
      <c r="T185" s="33"/>
      <c r="U185" s="33"/>
      <c r="V185" s="33"/>
      <c r="W185" s="33"/>
      <c r="X185" s="33"/>
      <c r="Y185" s="33">
        <f t="shared" si="6"/>
        <v>95</v>
      </c>
      <c r="Z185" s="38">
        <v>11</v>
      </c>
      <c r="AA185" s="19"/>
    </row>
    <row r="186" spans="1:27" x14ac:dyDescent="0.25">
      <c r="A186" s="148">
        <v>12</v>
      </c>
      <c r="B186" s="55" t="s">
        <v>495</v>
      </c>
      <c r="C186" s="142">
        <v>93</v>
      </c>
      <c r="D186" s="142" t="s">
        <v>494</v>
      </c>
      <c r="E186" s="146"/>
      <c r="F186" s="78"/>
      <c r="G186" s="38"/>
      <c r="H186" s="38"/>
      <c r="I186" s="47"/>
      <c r="J186" s="33"/>
      <c r="K186" s="33"/>
      <c r="L186" s="33"/>
      <c r="M186" s="33">
        <v>1</v>
      </c>
      <c r="N186" s="33">
        <v>30</v>
      </c>
      <c r="O186" s="33">
        <v>1</v>
      </c>
      <c r="P186" s="33">
        <v>30</v>
      </c>
      <c r="Q186" s="33">
        <v>2</v>
      </c>
      <c r="R186" s="33">
        <v>25</v>
      </c>
      <c r="S186" s="33"/>
      <c r="T186" s="33"/>
      <c r="U186" s="33"/>
      <c r="V186" s="33"/>
      <c r="W186" s="33"/>
      <c r="X186" s="33"/>
      <c r="Y186" s="33">
        <f t="shared" si="6"/>
        <v>85</v>
      </c>
      <c r="Z186" s="38">
        <v>12</v>
      </c>
      <c r="AA186" s="19"/>
    </row>
    <row r="187" spans="1:27" x14ac:dyDescent="0.25">
      <c r="A187" s="148">
        <v>13</v>
      </c>
      <c r="B187" s="55" t="s">
        <v>414</v>
      </c>
      <c r="C187" s="142" t="s">
        <v>418</v>
      </c>
      <c r="D187" s="142" t="s">
        <v>417</v>
      </c>
      <c r="E187" s="146"/>
      <c r="F187" s="78"/>
      <c r="G187" s="38"/>
      <c r="H187" s="38"/>
      <c r="I187" s="47"/>
      <c r="J187" s="33"/>
      <c r="K187" s="33">
        <v>4</v>
      </c>
      <c r="L187" s="33">
        <v>20</v>
      </c>
      <c r="M187" s="33">
        <v>2</v>
      </c>
      <c r="N187" s="33">
        <v>25</v>
      </c>
      <c r="O187" s="33">
        <v>4</v>
      </c>
      <c r="P187" s="33">
        <v>20</v>
      </c>
      <c r="Q187" s="33">
        <v>5</v>
      </c>
      <c r="R187" s="33">
        <v>18</v>
      </c>
      <c r="S187" s="33"/>
      <c r="T187" s="33"/>
      <c r="U187" s="33"/>
      <c r="V187" s="33"/>
      <c r="W187" s="33"/>
      <c r="X187" s="33"/>
      <c r="Y187" s="33">
        <f t="shared" si="6"/>
        <v>83</v>
      </c>
      <c r="Z187" s="38">
        <v>13</v>
      </c>
      <c r="AA187" s="19"/>
    </row>
    <row r="188" spans="1:27" x14ac:dyDescent="0.25">
      <c r="A188" s="148">
        <v>14</v>
      </c>
      <c r="B188" s="55" t="s">
        <v>639</v>
      </c>
      <c r="C188" s="142" t="s">
        <v>627</v>
      </c>
      <c r="D188" s="142" t="s">
        <v>97</v>
      </c>
      <c r="E188" s="146"/>
      <c r="F188" s="78"/>
      <c r="G188" s="38"/>
      <c r="H188" s="38"/>
      <c r="I188" s="47"/>
      <c r="J188" s="33"/>
      <c r="K188" s="33"/>
      <c r="L188" s="33"/>
      <c r="M188" s="33"/>
      <c r="N188" s="33"/>
      <c r="O188" s="33"/>
      <c r="P188" s="33"/>
      <c r="Q188" s="33">
        <v>4</v>
      </c>
      <c r="R188" s="33">
        <v>20</v>
      </c>
      <c r="S188" s="33">
        <v>1</v>
      </c>
      <c r="T188" s="33">
        <v>30</v>
      </c>
      <c r="U188" s="33">
        <v>2</v>
      </c>
      <c r="V188" s="33">
        <v>25</v>
      </c>
      <c r="W188" s="33"/>
      <c r="X188" s="33"/>
      <c r="Y188" s="33">
        <f t="shared" si="6"/>
        <v>75</v>
      </c>
      <c r="Z188" s="38">
        <v>14</v>
      </c>
      <c r="AA188" s="19"/>
    </row>
    <row r="189" spans="1:27" x14ac:dyDescent="0.25">
      <c r="A189" s="148">
        <v>15</v>
      </c>
      <c r="B189" s="55" t="s">
        <v>363</v>
      </c>
      <c r="C189" s="142">
        <v>114</v>
      </c>
      <c r="D189" s="142" t="s">
        <v>364</v>
      </c>
      <c r="E189" s="146"/>
      <c r="F189" s="78"/>
      <c r="G189" s="38"/>
      <c r="H189" s="38"/>
      <c r="I189" s="47">
        <v>3</v>
      </c>
      <c r="J189" s="33">
        <v>22</v>
      </c>
      <c r="K189" s="33"/>
      <c r="L189" s="33"/>
      <c r="M189" s="33">
        <v>4</v>
      </c>
      <c r="N189" s="33">
        <v>20</v>
      </c>
      <c r="O189" s="33"/>
      <c r="P189" s="33"/>
      <c r="Q189" s="33">
        <v>2</v>
      </c>
      <c r="R189" s="33">
        <v>25</v>
      </c>
      <c r="S189" s="33"/>
      <c r="T189" s="33"/>
      <c r="U189" s="33"/>
      <c r="V189" s="33"/>
      <c r="W189" s="33"/>
      <c r="X189" s="33"/>
      <c r="Y189" s="33">
        <f t="shared" si="6"/>
        <v>67</v>
      </c>
      <c r="Z189" s="38">
        <v>15</v>
      </c>
      <c r="AA189" s="19"/>
    </row>
    <row r="190" spans="1:27" x14ac:dyDescent="0.25">
      <c r="A190" s="148">
        <v>16</v>
      </c>
      <c r="B190" s="55" t="s">
        <v>583</v>
      </c>
      <c r="C190" s="142">
        <v>80.7</v>
      </c>
      <c r="D190" s="142" t="s">
        <v>595</v>
      </c>
      <c r="E190" s="146"/>
      <c r="F190" s="78"/>
      <c r="G190" s="38"/>
      <c r="H190" s="38"/>
      <c r="I190" s="47"/>
      <c r="J190" s="33"/>
      <c r="K190" s="33"/>
      <c r="L190" s="33"/>
      <c r="M190" s="33"/>
      <c r="N190" s="33"/>
      <c r="O190" s="33">
        <v>1</v>
      </c>
      <c r="P190" s="33">
        <v>30</v>
      </c>
      <c r="Q190" s="33">
        <v>1</v>
      </c>
      <c r="R190" s="33">
        <v>30</v>
      </c>
      <c r="S190" s="33"/>
      <c r="T190" s="33"/>
      <c r="U190" s="33"/>
      <c r="V190" s="33"/>
      <c r="W190" s="33"/>
      <c r="X190" s="33"/>
      <c r="Y190" s="33">
        <f t="shared" si="6"/>
        <v>60</v>
      </c>
      <c r="Z190" s="38">
        <v>16</v>
      </c>
      <c r="AA190" s="19"/>
    </row>
    <row r="191" spans="1:27" x14ac:dyDescent="0.25">
      <c r="A191" s="148">
        <v>17</v>
      </c>
      <c r="B191" s="55" t="s">
        <v>677</v>
      </c>
      <c r="C191" s="142">
        <v>79.2</v>
      </c>
      <c r="D191" s="142" t="s">
        <v>656</v>
      </c>
      <c r="E191" s="146"/>
      <c r="F191" s="78"/>
      <c r="G191" s="38"/>
      <c r="H191" s="38"/>
      <c r="I191" s="47"/>
      <c r="J191" s="33"/>
      <c r="K191" s="33"/>
      <c r="L191" s="33"/>
      <c r="M191" s="33"/>
      <c r="N191" s="33"/>
      <c r="O191" s="33"/>
      <c r="P191" s="33"/>
      <c r="Q191" s="33"/>
      <c r="R191" s="33"/>
      <c r="S191" s="33">
        <v>1</v>
      </c>
      <c r="T191" s="33">
        <v>30</v>
      </c>
      <c r="U191" s="33">
        <v>1</v>
      </c>
      <c r="V191" s="33">
        <v>30</v>
      </c>
      <c r="W191" s="33"/>
      <c r="X191" s="33"/>
      <c r="Y191" s="33">
        <f t="shared" si="6"/>
        <v>60</v>
      </c>
      <c r="Z191" s="38">
        <v>16</v>
      </c>
      <c r="AA191" s="19"/>
    </row>
    <row r="192" spans="1:27" x14ac:dyDescent="0.25">
      <c r="A192" s="148">
        <v>18</v>
      </c>
      <c r="B192" s="95" t="s">
        <v>95</v>
      </c>
      <c r="C192" s="92" t="s">
        <v>183</v>
      </c>
      <c r="D192" s="92" t="s">
        <v>93</v>
      </c>
      <c r="E192" s="146">
        <v>1</v>
      </c>
      <c r="F192" s="78">
        <v>30</v>
      </c>
      <c r="G192" s="30">
        <v>2</v>
      </c>
      <c r="H192" s="32">
        <v>25</v>
      </c>
      <c r="I192" s="47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3">
        <f t="shared" si="6"/>
        <v>55</v>
      </c>
      <c r="Z192" s="38">
        <v>18</v>
      </c>
      <c r="AA192" s="19"/>
    </row>
    <row r="193" spans="1:27" x14ac:dyDescent="0.25">
      <c r="A193" s="148">
        <v>19</v>
      </c>
      <c r="B193" s="55" t="s">
        <v>582</v>
      </c>
      <c r="C193" s="142">
        <v>75.400000000000006</v>
      </c>
      <c r="D193" s="142" t="s">
        <v>594</v>
      </c>
      <c r="E193" s="146"/>
      <c r="F193" s="78"/>
      <c r="G193" s="38"/>
      <c r="H193" s="38"/>
      <c r="I193" s="47"/>
      <c r="J193" s="33"/>
      <c r="K193" s="33"/>
      <c r="L193" s="33"/>
      <c r="M193" s="33"/>
      <c r="N193" s="33"/>
      <c r="O193" s="33">
        <v>1</v>
      </c>
      <c r="P193" s="33">
        <v>30</v>
      </c>
      <c r="Q193" s="33">
        <v>2</v>
      </c>
      <c r="R193" s="33">
        <v>25</v>
      </c>
      <c r="S193" s="33"/>
      <c r="T193" s="33"/>
      <c r="U193" s="33"/>
      <c r="V193" s="33"/>
      <c r="W193" s="33"/>
      <c r="X193" s="33"/>
      <c r="Y193" s="33">
        <f t="shared" si="6"/>
        <v>55</v>
      </c>
      <c r="Z193" s="38">
        <v>18</v>
      </c>
      <c r="AA193" s="19"/>
    </row>
    <row r="194" spans="1:27" x14ac:dyDescent="0.25">
      <c r="A194" s="148">
        <v>20</v>
      </c>
      <c r="B194" s="95" t="s">
        <v>223</v>
      </c>
      <c r="C194" s="92" t="s">
        <v>179</v>
      </c>
      <c r="D194" s="92" t="s">
        <v>112</v>
      </c>
      <c r="E194" s="146">
        <v>7</v>
      </c>
      <c r="F194" s="78">
        <v>15</v>
      </c>
      <c r="G194" s="30"/>
      <c r="H194" s="32"/>
      <c r="I194" s="47">
        <v>4</v>
      </c>
      <c r="J194" s="33">
        <v>20</v>
      </c>
      <c r="K194" s="33"/>
      <c r="L194" s="33"/>
      <c r="M194" s="33"/>
      <c r="N194" s="33"/>
      <c r="O194" s="33">
        <v>6</v>
      </c>
      <c r="P194" s="33">
        <v>16</v>
      </c>
      <c r="Q194" s="33"/>
      <c r="R194" s="33"/>
      <c r="S194" s="33"/>
      <c r="T194" s="33"/>
      <c r="U194" s="33"/>
      <c r="V194" s="33"/>
      <c r="W194" s="33"/>
      <c r="X194" s="33"/>
      <c r="Y194" s="33">
        <f t="shared" si="6"/>
        <v>51</v>
      </c>
      <c r="Z194" s="38">
        <v>20</v>
      </c>
      <c r="AA194" s="19"/>
    </row>
    <row r="195" spans="1:27" x14ac:dyDescent="0.25">
      <c r="A195" s="148">
        <v>21</v>
      </c>
      <c r="B195" s="95" t="s">
        <v>221</v>
      </c>
      <c r="C195" s="92">
        <v>102.75</v>
      </c>
      <c r="D195" s="92" t="s">
        <v>184</v>
      </c>
      <c r="E195" s="146">
        <v>3</v>
      </c>
      <c r="F195" s="78">
        <v>22</v>
      </c>
      <c r="G195" s="38">
        <v>3</v>
      </c>
      <c r="H195" s="38">
        <v>22</v>
      </c>
      <c r="I195" s="47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>
        <f t="shared" si="6"/>
        <v>44</v>
      </c>
      <c r="Z195" s="38">
        <v>21</v>
      </c>
      <c r="AA195" s="19"/>
    </row>
    <row r="196" spans="1:27" x14ac:dyDescent="0.25">
      <c r="A196" s="148">
        <v>22</v>
      </c>
      <c r="B196" s="95" t="s">
        <v>94</v>
      </c>
      <c r="C196" s="92" t="s">
        <v>186</v>
      </c>
      <c r="D196" s="92" t="s">
        <v>93</v>
      </c>
      <c r="E196" s="146">
        <v>4</v>
      </c>
      <c r="F196" s="78">
        <v>20</v>
      </c>
      <c r="G196" s="30">
        <v>3</v>
      </c>
      <c r="H196" s="32">
        <v>22</v>
      </c>
      <c r="I196" s="47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>
        <f t="shared" si="6"/>
        <v>42</v>
      </c>
      <c r="Z196" s="38">
        <v>22</v>
      </c>
      <c r="AA196" s="19"/>
    </row>
    <row r="197" spans="1:27" x14ac:dyDescent="0.25">
      <c r="A197" s="148">
        <v>23</v>
      </c>
      <c r="B197" s="55" t="s">
        <v>678</v>
      </c>
      <c r="C197" s="142">
        <v>85.5</v>
      </c>
      <c r="D197" s="142" t="s">
        <v>622</v>
      </c>
      <c r="E197" s="146"/>
      <c r="F197" s="78"/>
      <c r="G197" s="38"/>
      <c r="H197" s="38"/>
      <c r="I197" s="47"/>
      <c r="J197" s="33"/>
      <c r="K197" s="33"/>
      <c r="L197" s="33"/>
      <c r="M197" s="33"/>
      <c r="N197" s="33"/>
      <c r="O197" s="33"/>
      <c r="P197" s="33"/>
      <c r="Q197" s="33"/>
      <c r="R197" s="33"/>
      <c r="S197" s="33">
        <v>4</v>
      </c>
      <c r="T197" s="33">
        <v>20</v>
      </c>
      <c r="U197" s="33">
        <v>4</v>
      </c>
      <c r="V197" s="33">
        <v>20</v>
      </c>
      <c r="W197" s="33"/>
      <c r="X197" s="33"/>
      <c r="Y197" s="33">
        <f t="shared" si="6"/>
        <v>40</v>
      </c>
      <c r="Z197" s="38">
        <v>23</v>
      </c>
      <c r="AA197" s="19"/>
    </row>
    <row r="198" spans="1:27" x14ac:dyDescent="0.25">
      <c r="A198" s="148">
        <v>24</v>
      </c>
      <c r="B198" s="55" t="s">
        <v>218</v>
      </c>
      <c r="C198" s="142" t="s">
        <v>491</v>
      </c>
      <c r="D198" s="142" t="s">
        <v>112</v>
      </c>
      <c r="E198" s="146"/>
      <c r="F198" s="78"/>
      <c r="G198" s="38"/>
      <c r="H198" s="38"/>
      <c r="I198" s="47"/>
      <c r="J198" s="33"/>
      <c r="K198" s="33"/>
      <c r="L198" s="33"/>
      <c r="M198" s="33">
        <v>6</v>
      </c>
      <c r="N198" s="33">
        <v>16</v>
      </c>
      <c r="O198" s="33">
        <v>3</v>
      </c>
      <c r="P198" s="33">
        <v>22</v>
      </c>
      <c r="Q198" s="33"/>
      <c r="R198" s="33"/>
      <c r="S198" s="33"/>
      <c r="T198" s="33"/>
      <c r="U198" s="33"/>
      <c r="V198" s="33"/>
      <c r="W198" s="33"/>
      <c r="X198" s="33"/>
      <c r="Y198" s="33">
        <f t="shared" si="6"/>
        <v>38</v>
      </c>
      <c r="Z198" s="38">
        <v>24</v>
      </c>
      <c r="AA198" s="19"/>
    </row>
    <row r="199" spans="1:27" x14ac:dyDescent="0.25">
      <c r="A199" s="148">
        <v>25</v>
      </c>
      <c r="B199" s="91" t="s">
        <v>174</v>
      </c>
      <c r="C199" s="92" t="s">
        <v>180</v>
      </c>
      <c r="D199" s="92" t="s">
        <v>131</v>
      </c>
      <c r="E199" s="146">
        <v>1</v>
      </c>
      <c r="F199" s="78">
        <v>30</v>
      </c>
      <c r="G199" s="30"/>
      <c r="H199" s="32"/>
      <c r="I199" s="47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>
        <f t="shared" si="6"/>
        <v>30</v>
      </c>
      <c r="Z199" s="38">
        <v>25</v>
      </c>
      <c r="AA199" s="19"/>
    </row>
    <row r="200" spans="1:27" x14ac:dyDescent="0.25">
      <c r="A200" s="148">
        <v>26</v>
      </c>
      <c r="B200" s="91" t="s">
        <v>39</v>
      </c>
      <c r="C200" s="92" t="s">
        <v>178</v>
      </c>
      <c r="D200" s="92" t="s">
        <v>2</v>
      </c>
      <c r="E200" s="146">
        <v>1</v>
      </c>
      <c r="F200" s="78">
        <v>30</v>
      </c>
      <c r="G200" s="30"/>
      <c r="H200" s="32"/>
      <c r="I200" s="47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>
        <f t="shared" si="6"/>
        <v>30</v>
      </c>
      <c r="Z200" s="38">
        <v>25</v>
      </c>
      <c r="AA200" s="19" t="s">
        <v>39</v>
      </c>
    </row>
    <row r="201" spans="1:27" x14ac:dyDescent="0.25">
      <c r="A201" s="148">
        <v>27</v>
      </c>
      <c r="B201" s="55" t="s">
        <v>366</v>
      </c>
      <c r="C201" s="142">
        <v>82.8</v>
      </c>
      <c r="D201" s="142" t="s">
        <v>121</v>
      </c>
      <c r="E201" s="146"/>
      <c r="F201" s="78"/>
      <c r="G201" s="38"/>
      <c r="H201" s="38"/>
      <c r="I201" s="47">
        <v>1</v>
      </c>
      <c r="J201" s="33">
        <v>30</v>
      </c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>
        <f t="shared" si="6"/>
        <v>30</v>
      </c>
      <c r="Z201" s="38">
        <v>25</v>
      </c>
      <c r="AA201" s="19"/>
    </row>
    <row r="202" spans="1:27" x14ac:dyDescent="0.25">
      <c r="A202" s="148">
        <v>28</v>
      </c>
      <c r="B202" s="55" t="s">
        <v>655</v>
      </c>
      <c r="C202" s="142">
        <v>105</v>
      </c>
      <c r="D202" s="142" t="s">
        <v>660</v>
      </c>
      <c r="E202" s="146"/>
      <c r="F202" s="78"/>
      <c r="G202" s="38"/>
      <c r="H202" s="38"/>
      <c r="I202" s="47"/>
      <c r="J202" s="33"/>
      <c r="K202" s="33"/>
      <c r="L202" s="33"/>
      <c r="M202" s="33"/>
      <c r="N202" s="33"/>
      <c r="O202" s="33"/>
      <c r="P202" s="33"/>
      <c r="Q202" s="33"/>
      <c r="R202" s="33"/>
      <c r="S202" s="33">
        <v>1</v>
      </c>
      <c r="T202" s="33">
        <v>30</v>
      </c>
      <c r="U202" s="33"/>
      <c r="V202" s="33"/>
      <c r="W202" s="33"/>
      <c r="X202" s="33"/>
      <c r="Y202" s="33">
        <f t="shared" si="6"/>
        <v>30</v>
      </c>
      <c r="Z202" s="38">
        <v>25</v>
      </c>
      <c r="AA202" s="19"/>
    </row>
    <row r="203" spans="1:27" x14ac:dyDescent="0.25">
      <c r="A203" s="148">
        <v>29</v>
      </c>
      <c r="B203" s="55" t="s">
        <v>416</v>
      </c>
      <c r="C203" s="142">
        <v>115</v>
      </c>
      <c r="D203" s="142" t="s">
        <v>420</v>
      </c>
      <c r="E203" s="146"/>
      <c r="F203" s="78"/>
      <c r="G203" s="38"/>
      <c r="H203" s="38"/>
      <c r="I203" s="47">
        <v>2</v>
      </c>
      <c r="J203" s="33">
        <v>25</v>
      </c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>
        <f t="shared" si="6"/>
        <v>25</v>
      </c>
      <c r="Z203" s="38">
        <v>29</v>
      </c>
      <c r="AA203" s="19"/>
    </row>
    <row r="204" spans="1:27" x14ac:dyDescent="0.25">
      <c r="A204" s="148">
        <v>30</v>
      </c>
      <c r="B204" s="95" t="s">
        <v>218</v>
      </c>
      <c r="C204" s="92" t="s">
        <v>187</v>
      </c>
      <c r="D204" s="92" t="s">
        <v>112</v>
      </c>
      <c r="E204" s="146">
        <v>3</v>
      </c>
      <c r="F204" s="78">
        <v>22</v>
      </c>
      <c r="G204" s="30"/>
      <c r="H204" s="32"/>
      <c r="I204" s="47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>
        <f t="shared" si="6"/>
        <v>22</v>
      </c>
      <c r="Z204" s="38">
        <v>30</v>
      </c>
      <c r="AA204" s="19"/>
    </row>
    <row r="205" spans="1:27" x14ac:dyDescent="0.25">
      <c r="A205" s="148">
        <v>31</v>
      </c>
      <c r="B205" s="55" t="s">
        <v>415</v>
      </c>
      <c r="C205" s="142">
        <v>115</v>
      </c>
      <c r="D205" s="142" t="s">
        <v>419</v>
      </c>
      <c r="E205" s="146"/>
      <c r="F205" s="78"/>
      <c r="G205" s="38"/>
      <c r="H205" s="38"/>
      <c r="I205" s="47">
        <v>3</v>
      </c>
      <c r="J205" s="33">
        <v>22</v>
      </c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>
        <f t="shared" si="6"/>
        <v>22</v>
      </c>
      <c r="Z205" s="38">
        <v>30</v>
      </c>
      <c r="AA205" s="19"/>
    </row>
    <row r="206" spans="1:27" x14ac:dyDescent="0.25">
      <c r="A206" s="148">
        <v>32</v>
      </c>
      <c r="B206" s="55" t="s">
        <v>638</v>
      </c>
      <c r="C206" s="142">
        <v>93.9</v>
      </c>
      <c r="D206" s="142" t="s">
        <v>185</v>
      </c>
      <c r="E206" s="146"/>
      <c r="F206" s="78"/>
      <c r="G206" s="38"/>
      <c r="H206" s="38"/>
      <c r="I206" s="47"/>
      <c r="J206" s="33"/>
      <c r="K206" s="33"/>
      <c r="L206" s="33"/>
      <c r="M206" s="33"/>
      <c r="N206" s="33"/>
      <c r="O206" s="33"/>
      <c r="P206" s="33"/>
      <c r="Q206" s="33">
        <v>3</v>
      </c>
      <c r="R206" s="33">
        <v>22</v>
      </c>
      <c r="S206" s="33"/>
      <c r="T206" s="33"/>
      <c r="U206" s="33"/>
      <c r="V206" s="33"/>
      <c r="W206" s="33"/>
      <c r="X206" s="33"/>
      <c r="Y206" s="33">
        <f t="shared" si="6"/>
        <v>22</v>
      </c>
      <c r="Z206" s="38">
        <v>30</v>
      </c>
      <c r="AA206" s="19"/>
    </row>
    <row r="207" spans="1:27" x14ac:dyDescent="0.25">
      <c r="A207" s="148">
        <v>33</v>
      </c>
      <c r="B207" s="91" t="s">
        <v>77</v>
      </c>
      <c r="C207" s="92">
        <v>110</v>
      </c>
      <c r="D207" s="92" t="s">
        <v>5</v>
      </c>
      <c r="E207" s="146">
        <v>4</v>
      </c>
      <c r="F207" s="78">
        <v>20</v>
      </c>
      <c r="G207" s="38"/>
      <c r="H207" s="38"/>
      <c r="I207" s="47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>
        <f t="shared" si="6"/>
        <v>20</v>
      </c>
      <c r="Z207" s="38">
        <v>33</v>
      </c>
      <c r="AA207" s="19"/>
    </row>
    <row r="208" spans="1:27" x14ac:dyDescent="0.25">
      <c r="A208" s="148">
        <v>34</v>
      </c>
      <c r="B208" s="55" t="s">
        <v>585</v>
      </c>
      <c r="C208" s="142" t="s">
        <v>592</v>
      </c>
      <c r="D208" s="142" t="s">
        <v>362</v>
      </c>
      <c r="E208" s="146"/>
      <c r="F208" s="78"/>
      <c r="G208" s="38"/>
      <c r="H208" s="38"/>
      <c r="I208" s="47"/>
      <c r="J208" s="33"/>
      <c r="K208" s="33"/>
      <c r="L208" s="33"/>
      <c r="M208" s="33"/>
      <c r="N208" s="33"/>
      <c r="O208" s="33">
        <v>4</v>
      </c>
      <c r="P208" s="33">
        <v>20</v>
      </c>
      <c r="Q208" s="33"/>
      <c r="R208" s="33"/>
      <c r="S208" s="33"/>
      <c r="T208" s="33"/>
      <c r="U208" s="33"/>
      <c r="V208" s="33"/>
      <c r="W208" s="33"/>
      <c r="X208" s="33"/>
      <c r="Y208" s="33">
        <f t="shared" si="6"/>
        <v>20</v>
      </c>
      <c r="Z208" s="38">
        <v>33</v>
      </c>
      <c r="AA208" s="19"/>
    </row>
    <row r="209" spans="1:27" x14ac:dyDescent="0.25">
      <c r="A209" s="148">
        <v>35</v>
      </c>
      <c r="B209" s="55" t="s">
        <v>641</v>
      </c>
      <c r="C209" s="142">
        <v>105.7</v>
      </c>
      <c r="D209" s="142" t="s">
        <v>356</v>
      </c>
      <c r="E209" s="146"/>
      <c r="F209" s="78"/>
      <c r="G209" s="38"/>
      <c r="H209" s="38"/>
      <c r="I209" s="47"/>
      <c r="J209" s="33"/>
      <c r="K209" s="33"/>
      <c r="L209" s="33"/>
      <c r="M209" s="33"/>
      <c r="N209" s="33"/>
      <c r="O209" s="33"/>
      <c r="P209" s="33"/>
      <c r="Q209" s="33">
        <v>4</v>
      </c>
      <c r="R209" s="33">
        <v>20</v>
      </c>
      <c r="S209" s="33"/>
      <c r="T209" s="33"/>
      <c r="U209" s="33"/>
      <c r="V209" s="33"/>
      <c r="W209" s="33"/>
      <c r="X209" s="33"/>
      <c r="Y209" s="33">
        <f t="shared" si="6"/>
        <v>20</v>
      </c>
      <c r="Z209" s="38">
        <v>33</v>
      </c>
      <c r="AA209" s="19"/>
    </row>
    <row r="210" spans="1:27" x14ac:dyDescent="0.25">
      <c r="A210" s="148">
        <v>36</v>
      </c>
      <c r="B210" s="91" t="s">
        <v>173</v>
      </c>
      <c r="C210" s="92">
        <v>101.3</v>
      </c>
      <c r="D210" s="92" t="s">
        <v>112</v>
      </c>
      <c r="E210" s="146">
        <v>6</v>
      </c>
      <c r="F210" s="78">
        <v>16</v>
      </c>
      <c r="G210" s="38"/>
      <c r="H210" s="38"/>
      <c r="I210" s="47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>
        <f t="shared" si="6"/>
        <v>16</v>
      </c>
      <c r="Z210" s="38">
        <v>36</v>
      </c>
      <c r="AA210" s="19"/>
    </row>
    <row r="211" spans="1:27" x14ac:dyDescent="0.25">
      <c r="A211" s="148">
        <v>37</v>
      </c>
      <c r="B211" s="55" t="s">
        <v>514</v>
      </c>
      <c r="C211" s="142" t="s">
        <v>497</v>
      </c>
      <c r="D211" s="142" t="s">
        <v>496</v>
      </c>
      <c r="E211" s="146"/>
      <c r="F211" s="78"/>
      <c r="G211" s="38"/>
      <c r="H211" s="38"/>
      <c r="I211" s="47"/>
      <c r="J211" s="33"/>
      <c r="K211" s="33"/>
      <c r="L211" s="33"/>
      <c r="M211" s="33">
        <v>7</v>
      </c>
      <c r="N211" s="33">
        <v>15</v>
      </c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>
        <f t="shared" si="6"/>
        <v>15</v>
      </c>
      <c r="Z211" s="38">
        <v>37</v>
      </c>
      <c r="AA211" s="19"/>
    </row>
    <row r="212" spans="1:27" x14ac:dyDescent="0.25">
      <c r="A212" s="148">
        <v>38</v>
      </c>
      <c r="B212" s="55" t="s">
        <v>490</v>
      </c>
      <c r="C212" s="142">
        <v>88.9041</v>
      </c>
      <c r="D212" s="142" t="s">
        <v>489</v>
      </c>
      <c r="E212" s="146"/>
      <c r="F212" s="78"/>
      <c r="G212" s="38"/>
      <c r="H212" s="38"/>
      <c r="I212" s="47"/>
      <c r="J212" s="33"/>
      <c r="K212" s="33"/>
      <c r="L212" s="33"/>
      <c r="M212" s="33">
        <v>8</v>
      </c>
      <c r="N212" s="33">
        <v>14</v>
      </c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>
        <f t="shared" si="6"/>
        <v>14</v>
      </c>
      <c r="Z212" s="38">
        <v>38</v>
      </c>
      <c r="AA212" s="19"/>
    </row>
    <row r="213" spans="1:27" x14ac:dyDescent="0.25">
      <c r="A213" s="148">
        <v>39</v>
      </c>
      <c r="B213" s="55" t="s">
        <v>515</v>
      </c>
      <c r="C213" s="142">
        <v>82</v>
      </c>
      <c r="D213" s="142" t="s">
        <v>492</v>
      </c>
      <c r="E213" s="146"/>
      <c r="F213" s="78"/>
      <c r="G213" s="38"/>
      <c r="H213" s="38"/>
      <c r="I213" s="47"/>
      <c r="J213" s="33"/>
      <c r="K213" s="33"/>
      <c r="L213" s="33"/>
      <c r="M213" s="33">
        <v>10</v>
      </c>
      <c r="N213" s="33">
        <v>12</v>
      </c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>
        <f t="shared" si="6"/>
        <v>12</v>
      </c>
      <c r="Z213" s="38">
        <v>39</v>
      </c>
      <c r="AA213" s="19"/>
    </row>
    <row r="214" spans="1:27" x14ac:dyDescent="0.25">
      <c r="A214" s="317" t="s">
        <v>45</v>
      </c>
      <c r="B214" s="317"/>
      <c r="C214" s="317"/>
      <c r="D214" s="317"/>
      <c r="E214" s="317"/>
      <c r="F214" s="317"/>
      <c r="G214" s="317"/>
      <c r="H214" s="317"/>
      <c r="I214" s="317"/>
      <c r="J214" s="317"/>
      <c r="K214" s="317"/>
      <c r="L214" s="317"/>
      <c r="M214" s="317"/>
      <c r="N214" s="317"/>
      <c r="O214" s="317"/>
      <c r="P214" s="317"/>
      <c r="Q214" s="317"/>
      <c r="R214" s="317"/>
      <c r="S214" s="317"/>
      <c r="T214" s="317"/>
      <c r="U214" s="317"/>
      <c r="V214" s="317"/>
      <c r="W214" s="317"/>
      <c r="X214" s="317"/>
      <c r="Y214" s="317"/>
      <c r="Z214" s="317"/>
      <c r="AA214" s="317"/>
    </row>
    <row r="215" spans="1:27" x14ac:dyDescent="0.25">
      <c r="A215" s="148">
        <v>1</v>
      </c>
      <c r="B215" s="91" t="s">
        <v>170</v>
      </c>
      <c r="C215" s="92">
        <v>95</v>
      </c>
      <c r="D215" s="92" t="s">
        <v>171</v>
      </c>
      <c r="E215" s="146">
        <v>1</v>
      </c>
      <c r="F215" s="71">
        <v>30</v>
      </c>
      <c r="G215" s="30">
        <v>1</v>
      </c>
      <c r="H215" s="32">
        <v>30</v>
      </c>
      <c r="I215" s="47">
        <v>1</v>
      </c>
      <c r="J215" s="33">
        <v>30</v>
      </c>
      <c r="K215" s="33">
        <v>1</v>
      </c>
      <c r="L215" s="33">
        <v>30</v>
      </c>
      <c r="M215" s="33">
        <v>2</v>
      </c>
      <c r="N215" s="33">
        <v>25</v>
      </c>
      <c r="O215" s="33">
        <v>2</v>
      </c>
      <c r="P215" s="33">
        <v>25</v>
      </c>
      <c r="Q215" s="33">
        <v>1</v>
      </c>
      <c r="R215" s="33">
        <v>30</v>
      </c>
      <c r="S215" s="33">
        <v>2</v>
      </c>
      <c r="T215" s="33">
        <v>25</v>
      </c>
      <c r="U215" s="33">
        <v>1</v>
      </c>
      <c r="V215" s="33">
        <v>30</v>
      </c>
      <c r="W215" s="33"/>
      <c r="X215" s="33"/>
      <c r="Y215" s="33">
        <f t="shared" ref="Y215:Y221" si="7">F215+H215+J215+L215+N215+P215+R215+T215+V215+X215</f>
        <v>255</v>
      </c>
      <c r="Z215" s="33">
        <v>1</v>
      </c>
      <c r="AA215" s="37"/>
    </row>
    <row r="216" spans="1:27" x14ac:dyDescent="0.25">
      <c r="A216" s="148">
        <v>2</v>
      </c>
      <c r="B216" s="95" t="s">
        <v>377</v>
      </c>
      <c r="C216" s="142">
        <v>80.099999999999994</v>
      </c>
      <c r="D216" s="142" t="s">
        <v>365</v>
      </c>
      <c r="E216" s="146"/>
      <c r="F216" s="71"/>
      <c r="G216" s="30"/>
      <c r="H216" s="32"/>
      <c r="I216" s="47">
        <v>2</v>
      </c>
      <c r="J216" s="33">
        <v>25</v>
      </c>
      <c r="K216" s="33">
        <v>2</v>
      </c>
      <c r="L216" s="33">
        <v>25</v>
      </c>
      <c r="M216" s="33">
        <v>1</v>
      </c>
      <c r="N216" s="33">
        <v>30</v>
      </c>
      <c r="O216" s="33">
        <v>1</v>
      </c>
      <c r="P216" s="33">
        <v>30</v>
      </c>
      <c r="Q216" s="33"/>
      <c r="R216" s="33"/>
      <c r="S216" s="33">
        <v>1</v>
      </c>
      <c r="T216" s="33">
        <v>30</v>
      </c>
      <c r="U216" s="33">
        <v>2</v>
      </c>
      <c r="V216" s="33">
        <v>25</v>
      </c>
      <c r="W216" s="33"/>
      <c r="X216" s="33"/>
      <c r="Y216" s="33">
        <f t="shared" si="7"/>
        <v>165</v>
      </c>
      <c r="Z216" s="33">
        <v>2</v>
      </c>
      <c r="AA216" s="37"/>
    </row>
    <row r="217" spans="1:27" x14ac:dyDescent="0.25">
      <c r="A217" s="148">
        <v>3</v>
      </c>
      <c r="B217" s="55" t="s">
        <v>586</v>
      </c>
      <c r="C217" s="142" t="s">
        <v>589</v>
      </c>
      <c r="D217" s="142" t="s">
        <v>320</v>
      </c>
      <c r="E217" s="146"/>
      <c r="F217" s="71"/>
      <c r="G217" s="30"/>
      <c r="H217" s="32"/>
      <c r="I217" s="47"/>
      <c r="J217" s="33"/>
      <c r="K217" s="33"/>
      <c r="L217" s="33"/>
      <c r="M217" s="33"/>
      <c r="N217" s="33"/>
      <c r="O217" s="33">
        <v>1</v>
      </c>
      <c r="P217" s="33">
        <v>30</v>
      </c>
      <c r="Q217" s="33"/>
      <c r="R217" s="33"/>
      <c r="S217" s="33"/>
      <c r="T217" s="33"/>
      <c r="U217" s="33"/>
      <c r="V217" s="33"/>
      <c r="W217" s="33"/>
      <c r="X217" s="33"/>
      <c r="Y217" s="33">
        <f t="shared" si="7"/>
        <v>30</v>
      </c>
      <c r="Z217" s="33">
        <v>3</v>
      </c>
      <c r="AA217" s="37"/>
    </row>
    <row r="218" spans="1:27" x14ac:dyDescent="0.25">
      <c r="A218" s="148">
        <v>4</v>
      </c>
      <c r="B218" s="55" t="s">
        <v>717</v>
      </c>
      <c r="C218" s="144">
        <v>61.4</v>
      </c>
      <c r="D218" s="142" t="s">
        <v>595</v>
      </c>
      <c r="E218" s="146"/>
      <c r="F218" s="71"/>
      <c r="G218" s="30"/>
      <c r="H218" s="32"/>
      <c r="I218" s="47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>
        <v>1</v>
      </c>
      <c r="V218" s="33">
        <v>30</v>
      </c>
      <c r="W218" s="33"/>
      <c r="X218" s="33"/>
      <c r="Y218" s="33">
        <f t="shared" si="7"/>
        <v>30</v>
      </c>
      <c r="Z218" s="33">
        <v>3</v>
      </c>
      <c r="AA218" s="37"/>
    </row>
    <row r="219" spans="1:27" x14ac:dyDescent="0.25">
      <c r="A219" s="148">
        <v>5</v>
      </c>
      <c r="B219" s="55" t="s">
        <v>587</v>
      </c>
      <c r="C219" s="142" t="s">
        <v>590</v>
      </c>
      <c r="D219" s="142" t="s">
        <v>362</v>
      </c>
      <c r="E219" s="146"/>
      <c r="F219" s="71"/>
      <c r="G219" s="30"/>
      <c r="H219" s="32"/>
      <c r="I219" s="47"/>
      <c r="J219" s="33"/>
      <c r="K219" s="33"/>
      <c r="L219" s="33"/>
      <c r="M219" s="33"/>
      <c r="N219" s="33"/>
      <c r="O219" s="33">
        <v>2</v>
      </c>
      <c r="P219" s="33">
        <v>25</v>
      </c>
      <c r="Q219" s="33"/>
      <c r="R219" s="33"/>
      <c r="S219" s="33"/>
      <c r="T219" s="33"/>
      <c r="U219" s="33"/>
      <c r="V219" s="33"/>
      <c r="W219" s="33"/>
      <c r="X219" s="33"/>
      <c r="Y219" s="33">
        <f t="shared" si="7"/>
        <v>25</v>
      </c>
      <c r="Z219" s="33">
        <v>5</v>
      </c>
      <c r="AA219" s="37"/>
    </row>
    <row r="220" spans="1:27" x14ac:dyDescent="0.25">
      <c r="A220" s="148">
        <v>6</v>
      </c>
      <c r="B220" s="95" t="s">
        <v>224</v>
      </c>
      <c r="C220" s="92" t="s">
        <v>172</v>
      </c>
      <c r="D220" s="92" t="s">
        <v>122</v>
      </c>
      <c r="E220" s="146">
        <v>2</v>
      </c>
      <c r="F220" s="71">
        <v>25</v>
      </c>
      <c r="G220" s="30"/>
      <c r="H220" s="32"/>
      <c r="I220" s="47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>
        <f t="shared" si="7"/>
        <v>25</v>
      </c>
      <c r="Z220" s="33">
        <v>5</v>
      </c>
      <c r="AA220" s="37"/>
    </row>
    <row r="221" spans="1:27" x14ac:dyDescent="0.25">
      <c r="A221" s="148">
        <v>7</v>
      </c>
      <c r="B221" s="55" t="s">
        <v>680</v>
      </c>
      <c r="C221" s="142">
        <v>91.6</v>
      </c>
      <c r="D221" s="142" t="s">
        <v>622</v>
      </c>
      <c r="E221" s="146"/>
      <c r="F221" s="71"/>
      <c r="G221" s="30"/>
      <c r="H221" s="32"/>
      <c r="I221" s="47"/>
      <c r="J221" s="33"/>
      <c r="K221" s="33"/>
      <c r="L221" s="33"/>
      <c r="M221" s="33"/>
      <c r="N221" s="33"/>
      <c r="O221" s="33"/>
      <c r="P221" s="33"/>
      <c r="Q221" s="33"/>
      <c r="R221" s="33"/>
      <c r="S221" s="33">
        <v>3</v>
      </c>
      <c r="T221" s="33">
        <v>22</v>
      </c>
      <c r="U221" s="33"/>
      <c r="V221" s="33"/>
      <c r="W221" s="33"/>
      <c r="X221" s="33"/>
      <c r="Y221" s="33">
        <f t="shared" si="7"/>
        <v>22</v>
      </c>
      <c r="Z221" s="33">
        <v>7</v>
      </c>
      <c r="AA221" s="37"/>
    </row>
    <row r="222" spans="1:27" x14ac:dyDescent="0.25">
      <c r="A222" s="317" t="s">
        <v>46</v>
      </c>
      <c r="B222" s="317"/>
      <c r="C222" s="317"/>
      <c r="D222" s="317"/>
      <c r="E222" s="317"/>
      <c r="F222" s="317"/>
      <c r="G222" s="317"/>
      <c r="H222" s="317"/>
      <c r="I222" s="317"/>
      <c r="J222" s="317"/>
      <c r="K222" s="317"/>
      <c r="L222" s="317"/>
      <c r="M222" s="317"/>
      <c r="N222" s="317"/>
      <c r="O222" s="317"/>
      <c r="P222" s="317"/>
      <c r="Q222" s="317"/>
      <c r="R222" s="317"/>
      <c r="S222" s="317"/>
      <c r="T222" s="317"/>
      <c r="U222" s="317"/>
      <c r="V222" s="317"/>
      <c r="W222" s="317"/>
      <c r="X222" s="317"/>
      <c r="Y222" s="317"/>
      <c r="Z222" s="317"/>
      <c r="AA222" s="317"/>
    </row>
    <row r="223" spans="1:27" x14ac:dyDescent="0.25">
      <c r="A223" s="148">
        <v>1</v>
      </c>
      <c r="B223" s="91" t="s">
        <v>141</v>
      </c>
      <c r="C223" s="92">
        <v>76.099999999999994</v>
      </c>
      <c r="D223" s="92" t="s">
        <v>124</v>
      </c>
      <c r="E223" s="146">
        <v>5</v>
      </c>
      <c r="F223" s="78">
        <v>18</v>
      </c>
      <c r="G223" s="30">
        <v>1</v>
      </c>
      <c r="H223" s="32">
        <v>30</v>
      </c>
      <c r="I223" s="47">
        <v>1</v>
      </c>
      <c r="J223" s="33">
        <v>30</v>
      </c>
      <c r="K223" s="33"/>
      <c r="L223" s="33"/>
      <c r="M223" s="33">
        <v>1</v>
      </c>
      <c r="N223" s="33">
        <v>30</v>
      </c>
      <c r="O223" s="33">
        <v>1</v>
      </c>
      <c r="P223" s="33">
        <v>30</v>
      </c>
      <c r="Q223" s="33">
        <v>2</v>
      </c>
      <c r="R223" s="33">
        <v>25</v>
      </c>
      <c r="S223" s="33">
        <v>1</v>
      </c>
      <c r="T223" s="33">
        <v>30</v>
      </c>
      <c r="U223" s="33">
        <v>2</v>
      </c>
      <c r="V223" s="33">
        <v>25</v>
      </c>
      <c r="W223" s="33"/>
      <c r="X223" s="33"/>
      <c r="Y223" s="33">
        <f t="shared" ref="Y223:Y264" si="8">F223+H223+J223+L223+N223+P223+R223+T223+V223+X223</f>
        <v>218</v>
      </c>
      <c r="Z223" s="33">
        <v>1</v>
      </c>
      <c r="AA223" s="19"/>
    </row>
    <row r="224" spans="1:27" x14ac:dyDescent="0.25">
      <c r="A224" s="148">
        <v>2</v>
      </c>
      <c r="B224" s="95" t="s">
        <v>229</v>
      </c>
      <c r="C224" s="92">
        <v>59</v>
      </c>
      <c r="D224" s="93" t="s">
        <v>124</v>
      </c>
      <c r="E224" s="146">
        <v>3</v>
      </c>
      <c r="F224" s="78">
        <v>22</v>
      </c>
      <c r="G224" s="30">
        <v>1</v>
      </c>
      <c r="H224" s="32">
        <v>30</v>
      </c>
      <c r="I224" s="47">
        <v>2</v>
      </c>
      <c r="J224" s="33">
        <v>25</v>
      </c>
      <c r="K224" s="33">
        <v>1</v>
      </c>
      <c r="L224" s="33">
        <v>30</v>
      </c>
      <c r="M224" s="33">
        <v>3</v>
      </c>
      <c r="N224" s="33">
        <v>22</v>
      </c>
      <c r="O224" s="33">
        <v>1</v>
      </c>
      <c r="P224" s="33">
        <v>30</v>
      </c>
      <c r="Q224" s="33">
        <v>2</v>
      </c>
      <c r="R224" s="33">
        <v>25</v>
      </c>
      <c r="S224" s="33">
        <v>1</v>
      </c>
      <c r="T224" s="33">
        <v>30</v>
      </c>
      <c r="U224" s="33"/>
      <c r="V224" s="33"/>
      <c r="W224" s="33"/>
      <c r="X224" s="33"/>
      <c r="Y224" s="33">
        <f t="shared" si="8"/>
        <v>214</v>
      </c>
      <c r="Z224" s="33">
        <v>2</v>
      </c>
      <c r="AA224" s="19"/>
    </row>
    <row r="225" spans="1:27" x14ac:dyDescent="0.25">
      <c r="A225" s="148">
        <v>3</v>
      </c>
      <c r="B225" s="91" t="s">
        <v>84</v>
      </c>
      <c r="C225" s="92">
        <v>53.18</v>
      </c>
      <c r="D225" s="92" t="s">
        <v>81</v>
      </c>
      <c r="E225" s="146">
        <v>1</v>
      </c>
      <c r="F225" s="78">
        <v>30</v>
      </c>
      <c r="G225" s="30">
        <v>1</v>
      </c>
      <c r="H225" s="32">
        <v>30</v>
      </c>
      <c r="I225" s="47">
        <v>1</v>
      </c>
      <c r="J225" s="33">
        <v>30</v>
      </c>
      <c r="K225" s="33">
        <v>1</v>
      </c>
      <c r="L225" s="33">
        <v>30</v>
      </c>
      <c r="M225" s="33">
        <v>1</v>
      </c>
      <c r="N225" s="33">
        <v>30</v>
      </c>
      <c r="O225" s="33">
        <v>1</v>
      </c>
      <c r="P225" s="33">
        <v>30</v>
      </c>
      <c r="Q225" s="33">
        <v>1</v>
      </c>
      <c r="R225" s="33">
        <v>30</v>
      </c>
      <c r="S225" s="33"/>
      <c r="T225" s="33"/>
      <c r="U225" s="33"/>
      <c r="V225" s="33"/>
      <c r="W225" s="33"/>
      <c r="X225" s="33"/>
      <c r="Y225" s="33">
        <f t="shared" si="8"/>
        <v>210</v>
      </c>
      <c r="Z225" s="33">
        <v>3</v>
      </c>
      <c r="AA225" s="19" t="s">
        <v>86</v>
      </c>
    </row>
    <row r="226" spans="1:27" x14ac:dyDescent="0.25">
      <c r="A226" s="148">
        <v>4</v>
      </c>
      <c r="B226" s="55" t="s">
        <v>301</v>
      </c>
      <c r="C226" s="53">
        <v>66</v>
      </c>
      <c r="D226" s="92" t="s">
        <v>124</v>
      </c>
      <c r="E226" s="31"/>
      <c r="F226" s="31"/>
      <c r="G226" s="30">
        <v>2</v>
      </c>
      <c r="H226" s="32">
        <v>25</v>
      </c>
      <c r="I226" s="47">
        <v>3</v>
      </c>
      <c r="J226" s="33">
        <v>22</v>
      </c>
      <c r="K226" s="33">
        <v>2</v>
      </c>
      <c r="L226" s="33">
        <v>25</v>
      </c>
      <c r="M226" s="33"/>
      <c r="N226" s="33"/>
      <c r="O226" s="33">
        <v>2</v>
      </c>
      <c r="P226" s="33">
        <v>25</v>
      </c>
      <c r="Q226" s="33">
        <v>1</v>
      </c>
      <c r="R226" s="33">
        <v>30</v>
      </c>
      <c r="S226" s="33">
        <v>2</v>
      </c>
      <c r="T226" s="33">
        <v>25</v>
      </c>
      <c r="U226" s="33">
        <v>1</v>
      </c>
      <c r="V226" s="33">
        <v>30</v>
      </c>
      <c r="W226" s="33"/>
      <c r="X226" s="33"/>
      <c r="Y226" s="33">
        <f t="shared" si="8"/>
        <v>182</v>
      </c>
      <c r="Z226" s="33">
        <v>4</v>
      </c>
      <c r="AA226" s="37"/>
    </row>
    <row r="227" spans="1:27" x14ac:dyDescent="0.25">
      <c r="A227" s="148">
        <v>5</v>
      </c>
      <c r="B227" s="91" t="s">
        <v>144</v>
      </c>
      <c r="C227" s="92">
        <v>52.3</v>
      </c>
      <c r="D227" s="92" t="s">
        <v>7</v>
      </c>
      <c r="E227" s="146">
        <v>5</v>
      </c>
      <c r="F227" s="78">
        <v>18</v>
      </c>
      <c r="G227" s="30">
        <v>3</v>
      </c>
      <c r="H227" s="32">
        <v>22</v>
      </c>
      <c r="I227" s="47"/>
      <c r="J227" s="33"/>
      <c r="K227" s="33">
        <v>2</v>
      </c>
      <c r="L227" s="33">
        <v>25</v>
      </c>
      <c r="M227" s="33"/>
      <c r="N227" s="33"/>
      <c r="O227" s="33">
        <v>2</v>
      </c>
      <c r="P227" s="33">
        <v>25</v>
      </c>
      <c r="Q227" s="33"/>
      <c r="R227" s="33"/>
      <c r="S227" s="33">
        <v>1</v>
      </c>
      <c r="T227" s="33">
        <v>30</v>
      </c>
      <c r="U227" s="33">
        <v>1</v>
      </c>
      <c r="V227" s="33">
        <v>30</v>
      </c>
      <c r="W227" s="33"/>
      <c r="X227" s="33"/>
      <c r="Y227" s="33">
        <f t="shared" si="8"/>
        <v>150</v>
      </c>
      <c r="Z227" s="33">
        <v>5</v>
      </c>
      <c r="AA227" s="19" t="s">
        <v>92</v>
      </c>
    </row>
    <row r="228" spans="1:27" x14ac:dyDescent="0.25">
      <c r="A228" s="148">
        <v>6</v>
      </c>
      <c r="B228" s="91" t="s">
        <v>142</v>
      </c>
      <c r="C228" s="92" t="s">
        <v>149</v>
      </c>
      <c r="D228" s="92" t="s">
        <v>69</v>
      </c>
      <c r="E228" s="146">
        <v>6</v>
      </c>
      <c r="F228" s="78">
        <v>16</v>
      </c>
      <c r="G228" s="30">
        <v>1</v>
      </c>
      <c r="H228" s="32">
        <v>30</v>
      </c>
      <c r="I228" s="47">
        <v>3</v>
      </c>
      <c r="J228" s="33">
        <v>22</v>
      </c>
      <c r="K228" s="33"/>
      <c r="L228" s="33"/>
      <c r="M228" s="33"/>
      <c r="N228" s="33"/>
      <c r="O228" s="33"/>
      <c r="P228" s="33"/>
      <c r="Q228" s="33">
        <v>4</v>
      </c>
      <c r="R228" s="33">
        <v>20</v>
      </c>
      <c r="S228" s="33"/>
      <c r="T228" s="33"/>
      <c r="U228" s="33">
        <v>1</v>
      </c>
      <c r="V228" s="33">
        <v>30</v>
      </c>
      <c r="W228" s="33"/>
      <c r="X228" s="33"/>
      <c r="Y228" s="33">
        <f t="shared" si="8"/>
        <v>118</v>
      </c>
      <c r="Z228" s="33">
        <v>6</v>
      </c>
      <c r="AA228" s="19"/>
    </row>
    <row r="229" spans="1:27" x14ac:dyDescent="0.25">
      <c r="A229" s="148">
        <v>7</v>
      </c>
      <c r="B229" s="91" t="s">
        <v>85</v>
      </c>
      <c r="C229" s="92">
        <v>87.1</v>
      </c>
      <c r="D229" s="92" t="s">
        <v>81</v>
      </c>
      <c r="E229" s="146">
        <v>1</v>
      </c>
      <c r="F229" s="78">
        <v>30</v>
      </c>
      <c r="G229" s="30"/>
      <c r="H229" s="32"/>
      <c r="I229" s="47"/>
      <c r="J229" s="33"/>
      <c r="K229" s="33">
        <v>1</v>
      </c>
      <c r="L229" s="33">
        <v>30</v>
      </c>
      <c r="M229" s="33">
        <v>2</v>
      </c>
      <c r="N229" s="33">
        <v>25</v>
      </c>
      <c r="O229" s="33"/>
      <c r="P229" s="33"/>
      <c r="Q229" s="33">
        <v>1</v>
      </c>
      <c r="R229" s="33">
        <v>30</v>
      </c>
      <c r="S229" s="33"/>
      <c r="T229" s="33"/>
      <c r="U229" s="33"/>
      <c r="V229" s="33"/>
      <c r="W229" s="33"/>
      <c r="X229" s="33"/>
      <c r="Y229" s="33">
        <f t="shared" si="8"/>
        <v>115</v>
      </c>
      <c r="Z229" s="33">
        <v>7</v>
      </c>
      <c r="AA229" s="19" t="s">
        <v>86</v>
      </c>
    </row>
    <row r="230" spans="1:27" x14ac:dyDescent="0.25">
      <c r="A230" s="148">
        <v>8</v>
      </c>
      <c r="B230" s="55" t="s">
        <v>448</v>
      </c>
      <c r="C230" s="142">
        <v>55</v>
      </c>
      <c r="D230" s="142" t="s">
        <v>449</v>
      </c>
      <c r="E230" s="146"/>
      <c r="F230" s="78"/>
      <c r="G230" s="30"/>
      <c r="H230" s="32"/>
      <c r="I230" s="47"/>
      <c r="J230" s="33"/>
      <c r="K230" s="33"/>
      <c r="L230" s="33"/>
      <c r="M230" s="33">
        <v>6</v>
      </c>
      <c r="N230" s="33">
        <v>16</v>
      </c>
      <c r="O230" s="33">
        <v>3</v>
      </c>
      <c r="P230" s="33">
        <v>22</v>
      </c>
      <c r="Q230" s="33">
        <v>2</v>
      </c>
      <c r="R230" s="33">
        <v>25</v>
      </c>
      <c r="S230" s="33">
        <v>4</v>
      </c>
      <c r="T230" s="33">
        <v>20</v>
      </c>
      <c r="U230" s="33">
        <v>3</v>
      </c>
      <c r="V230" s="33">
        <v>22</v>
      </c>
      <c r="W230" s="33"/>
      <c r="X230" s="33"/>
      <c r="Y230" s="33">
        <f t="shared" si="8"/>
        <v>105</v>
      </c>
      <c r="Z230" s="33">
        <v>8</v>
      </c>
      <c r="AA230" s="19"/>
    </row>
    <row r="231" spans="1:27" x14ac:dyDescent="0.25">
      <c r="A231" s="148">
        <v>9</v>
      </c>
      <c r="B231" s="147" t="s">
        <v>239</v>
      </c>
      <c r="C231" s="92">
        <v>65</v>
      </c>
      <c r="D231" s="93" t="s">
        <v>51</v>
      </c>
      <c r="E231" s="146">
        <v>1</v>
      </c>
      <c r="F231" s="78">
        <v>30</v>
      </c>
      <c r="G231" s="30"/>
      <c r="H231" s="32"/>
      <c r="I231" s="47">
        <v>1</v>
      </c>
      <c r="J231" s="33">
        <v>30</v>
      </c>
      <c r="K231" s="33"/>
      <c r="L231" s="33"/>
      <c r="M231" s="33">
        <v>1</v>
      </c>
      <c r="N231" s="33">
        <v>30</v>
      </c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>
        <f t="shared" si="8"/>
        <v>90</v>
      </c>
      <c r="Z231" s="33">
        <v>9</v>
      </c>
      <c r="AA231" s="19"/>
    </row>
    <row r="232" spans="1:27" x14ac:dyDescent="0.25">
      <c r="A232" s="148">
        <v>10</v>
      </c>
      <c r="B232" s="55" t="s">
        <v>564</v>
      </c>
      <c r="C232" s="142">
        <v>69</v>
      </c>
      <c r="D232" s="142" t="s">
        <v>493</v>
      </c>
      <c r="E232" s="146"/>
      <c r="F232" s="78"/>
      <c r="G232" s="30"/>
      <c r="H232" s="32"/>
      <c r="I232" s="47"/>
      <c r="J232" s="33"/>
      <c r="K232" s="33"/>
      <c r="L232" s="33"/>
      <c r="M232" s="33"/>
      <c r="N232" s="33"/>
      <c r="O232" s="33">
        <v>2</v>
      </c>
      <c r="P232" s="33">
        <v>25</v>
      </c>
      <c r="Q232" s="33">
        <v>1</v>
      </c>
      <c r="R232" s="33">
        <v>30</v>
      </c>
      <c r="S232" s="33"/>
      <c r="T232" s="33"/>
      <c r="U232" s="33">
        <v>1</v>
      </c>
      <c r="V232" s="33">
        <v>30</v>
      </c>
      <c r="W232" s="33"/>
      <c r="X232" s="33"/>
      <c r="Y232" s="33">
        <f t="shared" si="8"/>
        <v>85</v>
      </c>
      <c r="Z232" s="33">
        <v>10</v>
      </c>
      <c r="AA232" s="19"/>
    </row>
    <row r="233" spans="1:27" x14ac:dyDescent="0.25">
      <c r="A233" s="148">
        <v>11</v>
      </c>
      <c r="B233" s="91" t="s">
        <v>143</v>
      </c>
      <c r="C233" s="92">
        <v>81.099999999999994</v>
      </c>
      <c r="D233" s="92" t="s">
        <v>69</v>
      </c>
      <c r="E233" s="146">
        <v>7</v>
      </c>
      <c r="F233" s="78">
        <v>15</v>
      </c>
      <c r="G233" s="30">
        <v>2</v>
      </c>
      <c r="H233" s="32">
        <v>25</v>
      </c>
      <c r="I233" s="47">
        <v>2</v>
      </c>
      <c r="J233" s="33">
        <v>25</v>
      </c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>
        <f t="shared" si="8"/>
        <v>65</v>
      </c>
      <c r="Z233" s="33">
        <v>11</v>
      </c>
      <c r="AA233" s="19"/>
    </row>
    <row r="234" spans="1:27" x14ac:dyDescent="0.25">
      <c r="A234" s="148">
        <v>12</v>
      </c>
      <c r="B234" s="55" t="s">
        <v>516</v>
      </c>
      <c r="C234" s="142">
        <v>62.3</v>
      </c>
      <c r="D234" s="142" t="s">
        <v>185</v>
      </c>
      <c r="E234" s="146"/>
      <c r="F234" s="78"/>
      <c r="G234" s="30"/>
      <c r="H234" s="32"/>
      <c r="I234" s="47"/>
      <c r="J234" s="33"/>
      <c r="K234" s="33"/>
      <c r="L234" s="33"/>
      <c r="M234" s="33">
        <v>5</v>
      </c>
      <c r="N234" s="33">
        <v>18</v>
      </c>
      <c r="O234" s="33">
        <v>3</v>
      </c>
      <c r="P234" s="33">
        <v>22</v>
      </c>
      <c r="Q234" s="33"/>
      <c r="R234" s="33"/>
      <c r="S234" s="33"/>
      <c r="T234" s="33"/>
      <c r="U234" s="33">
        <v>2</v>
      </c>
      <c r="V234" s="33">
        <v>25</v>
      </c>
      <c r="W234" s="33"/>
      <c r="X234" s="33"/>
      <c r="Y234" s="33">
        <f t="shared" si="8"/>
        <v>65</v>
      </c>
      <c r="Z234" s="33">
        <v>11</v>
      </c>
      <c r="AA234" s="19"/>
    </row>
    <row r="235" spans="1:27" x14ac:dyDescent="0.25">
      <c r="A235" s="148">
        <v>13</v>
      </c>
      <c r="B235" s="55" t="s">
        <v>653</v>
      </c>
      <c r="C235" s="142">
        <v>70</v>
      </c>
      <c r="D235" s="142" t="s">
        <v>493</v>
      </c>
      <c r="E235" s="146"/>
      <c r="F235" s="78"/>
      <c r="G235" s="30"/>
      <c r="H235" s="32"/>
      <c r="I235" s="47"/>
      <c r="J235" s="33"/>
      <c r="K235" s="33"/>
      <c r="L235" s="33"/>
      <c r="M235" s="33"/>
      <c r="N235" s="33"/>
      <c r="O235" s="33"/>
      <c r="P235" s="33"/>
      <c r="Q235" s="33"/>
      <c r="R235" s="33"/>
      <c r="S235" s="33">
        <v>1</v>
      </c>
      <c r="T235" s="33">
        <v>30</v>
      </c>
      <c r="U235" s="33">
        <v>2</v>
      </c>
      <c r="V235" s="33">
        <v>25</v>
      </c>
      <c r="W235" s="33"/>
      <c r="X235" s="33"/>
      <c r="Y235" s="33">
        <f t="shared" si="8"/>
        <v>55</v>
      </c>
      <c r="Z235" s="33">
        <v>13</v>
      </c>
      <c r="AA235" s="19"/>
    </row>
    <row r="236" spans="1:27" x14ac:dyDescent="0.25">
      <c r="A236" s="148">
        <v>14</v>
      </c>
      <c r="B236" s="143" t="s">
        <v>274</v>
      </c>
      <c r="C236" s="142" t="s">
        <v>275</v>
      </c>
      <c r="D236" s="142" t="s">
        <v>164</v>
      </c>
      <c r="E236" s="31"/>
      <c r="F236" s="31"/>
      <c r="G236" s="30">
        <v>2</v>
      </c>
      <c r="H236" s="32">
        <v>25</v>
      </c>
      <c r="I236" s="47">
        <v>2</v>
      </c>
      <c r="J236" s="33">
        <v>25</v>
      </c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>
        <f t="shared" si="8"/>
        <v>50</v>
      </c>
      <c r="Z236" s="33">
        <v>14</v>
      </c>
      <c r="AA236" s="37"/>
    </row>
    <row r="237" spans="1:27" x14ac:dyDescent="0.25">
      <c r="A237" s="148">
        <v>15</v>
      </c>
      <c r="B237" s="91" t="s">
        <v>67</v>
      </c>
      <c r="C237" s="94">
        <v>68650</v>
      </c>
      <c r="D237" s="92" t="s">
        <v>51</v>
      </c>
      <c r="E237" s="146">
        <v>2</v>
      </c>
      <c r="F237" s="78">
        <v>25</v>
      </c>
      <c r="G237" s="30"/>
      <c r="H237" s="32"/>
      <c r="I237" s="47"/>
      <c r="J237" s="33"/>
      <c r="K237" s="33"/>
      <c r="L237" s="33"/>
      <c r="M237" s="33">
        <v>2</v>
      </c>
      <c r="N237" s="33">
        <v>25</v>
      </c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>
        <f t="shared" si="8"/>
        <v>50</v>
      </c>
      <c r="Z237" s="33">
        <v>14</v>
      </c>
      <c r="AA237" s="19"/>
    </row>
    <row r="238" spans="1:27" x14ac:dyDescent="0.25">
      <c r="A238" s="148">
        <v>16</v>
      </c>
      <c r="B238" s="91" t="s">
        <v>145</v>
      </c>
      <c r="C238" s="92">
        <v>70.7</v>
      </c>
      <c r="D238" s="92" t="s">
        <v>69</v>
      </c>
      <c r="E238" s="146">
        <v>3</v>
      </c>
      <c r="F238" s="78">
        <v>22</v>
      </c>
      <c r="G238" s="30"/>
      <c r="H238" s="32"/>
      <c r="I238" s="47">
        <v>2</v>
      </c>
      <c r="J238" s="33">
        <v>25</v>
      </c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>
        <f t="shared" si="8"/>
        <v>47</v>
      </c>
      <c r="Z238" s="33">
        <v>16</v>
      </c>
      <c r="AA238" s="19"/>
    </row>
    <row r="239" spans="1:27" x14ac:dyDescent="0.25">
      <c r="A239" s="148">
        <v>17</v>
      </c>
      <c r="B239" s="55" t="s">
        <v>424</v>
      </c>
      <c r="C239" s="142">
        <v>95</v>
      </c>
      <c r="D239" s="142" t="s">
        <v>420</v>
      </c>
      <c r="E239" s="146"/>
      <c r="F239" s="78"/>
      <c r="G239" s="30"/>
      <c r="H239" s="32"/>
      <c r="I239" s="47"/>
      <c r="J239" s="33"/>
      <c r="K239" s="33">
        <v>2</v>
      </c>
      <c r="L239" s="33">
        <v>25</v>
      </c>
      <c r="M239" s="33"/>
      <c r="N239" s="33"/>
      <c r="O239" s="33"/>
      <c r="P239" s="33"/>
      <c r="Q239" s="33">
        <v>3</v>
      </c>
      <c r="R239" s="33">
        <v>22</v>
      </c>
      <c r="S239" s="33"/>
      <c r="T239" s="33"/>
      <c r="U239" s="33"/>
      <c r="V239" s="33"/>
      <c r="W239" s="33"/>
      <c r="X239" s="33"/>
      <c r="Y239" s="33">
        <f t="shared" si="8"/>
        <v>47</v>
      </c>
      <c r="Z239" s="33">
        <v>16</v>
      </c>
      <c r="AA239" s="19"/>
    </row>
    <row r="240" spans="1:27" x14ac:dyDescent="0.25">
      <c r="A240" s="148">
        <v>18</v>
      </c>
      <c r="B240" s="55" t="s">
        <v>681</v>
      </c>
      <c r="C240" s="142">
        <v>41.9</v>
      </c>
      <c r="D240" s="142" t="s">
        <v>622</v>
      </c>
      <c r="E240" s="146"/>
      <c r="F240" s="78"/>
      <c r="G240" s="30"/>
      <c r="H240" s="32"/>
      <c r="I240" s="47"/>
      <c r="J240" s="33"/>
      <c r="K240" s="33"/>
      <c r="L240" s="33"/>
      <c r="M240" s="33"/>
      <c r="N240" s="33"/>
      <c r="O240" s="33"/>
      <c r="P240" s="33"/>
      <c r="Q240" s="33"/>
      <c r="R240" s="33"/>
      <c r="S240" s="33">
        <v>2</v>
      </c>
      <c r="T240" s="33">
        <v>25</v>
      </c>
      <c r="U240" s="33">
        <v>4</v>
      </c>
      <c r="V240" s="33">
        <v>20</v>
      </c>
      <c r="W240" s="33"/>
      <c r="X240" s="33"/>
      <c r="Y240" s="33">
        <f t="shared" si="8"/>
        <v>45</v>
      </c>
      <c r="Z240" s="33">
        <v>18</v>
      </c>
      <c r="AA240" s="19"/>
    </row>
    <row r="241" spans="1:27" x14ac:dyDescent="0.25">
      <c r="A241" s="148">
        <v>19</v>
      </c>
      <c r="B241" s="55" t="s">
        <v>686</v>
      </c>
      <c r="C241" s="142">
        <v>60.7</v>
      </c>
      <c r="D241" s="142" t="s">
        <v>622</v>
      </c>
      <c r="E241" s="146"/>
      <c r="F241" s="78"/>
      <c r="G241" s="30"/>
      <c r="H241" s="32"/>
      <c r="I241" s="47"/>
      <c r="J241" s="33"/>
      <c r="K241" s="33"/>
      <c r="L241" s="33"/>
      <c r="M241" s="33"/>
      <c r="N241" s="33"/>
      <c r="O241" s="33"/>
      <c r="P241" s="33"/>
      <c r="Q241" s="33"/>
      <c r="R241" s="33"/>
      <c r="S241" s="33">
        <v>3</v>
      </c>
      <c r="T241" s="33">
        <v>22</v>
      </c>
      <c r="U241" s="33">
        <v>3</v>
      </c>
      <c r="V241" s="33">
        <v>22</v>
      </c>
      <c r="W241" s="33"/>
      <c r="X241" s="33"/>
      <c r="Y241" s="33">
        <f t="shared" si="8"/>
        <v>44</v>
      </c>
      <c r="Z241" s="33">
        <v>19</v>
      </c>
      <c r="AA241" s="19"/>
    </row>
    <row r="242" spans="1:27" x14ac:dyDescent="0.25">
      <c r="A242" s="148">
        <v>20</v>
      </c>
      <c r="B242" s="55" t="s">
        <v>684</v>
      </c>
      <c r="C242" s="142">
        <v>46.7</v>
      </c>
      <c r="D242" s="142" t="s">
        <v>622</v>
      </c>
      <c r="E242" s="146"/>
      <c r="F242" s="78"/>
      <c r="G242" s="30"/>
      <c r="H242" s="32"/>
      <c r="I242" s="47"/>
      <c r="J242" s="33"/>
      <c r="K242" s="33"/>
      <c r="L242" s="33"/>
      <c r="M242" s="33"/>
      <c r="N242" s="33"/>
      <c r="O242" s="33"/>
      <c r="P242" s="33"/>
      <c r="Q242" s="33"/>
      <c r="R242" s="33"/>
      <c r="S242" s="33">
        <v>7</v>
      </c>
      <c r="T242" s="33">
        <v>15</v>
      </c>
      <c r="U242" s="33">
        <v>2</v>
      </c>
      <c r="V242" s="33">
        <v>25</v>
      </c>
      <c r="W242" s="33"/>
      <c r="X242" s="33"/>
      <c r="Y242" s="33">
        <f t="shared" si="8"/>
        <v>40</v>
      </c>
      <c r="Z242" s="33">
        <v>20</v>
      </c>
      <c r="AA242" s="19"/>
    </row>
    <row r="243" spans="1:27" x14ac:dyDescent="0.25">
      <c r="A243" s="148">
        <v>21</v>
      </c>
      <c r="B243" s="55" t="s">
        <v>682</v>
      </c>
      <c r="C243" s="142">
        <v>38.1</v>
      </c>
      <c r="D243" s="142" t="s">
        <v>622</v>
      </c>
      <c r="E243" s="146"/>
      <c r="F243" s="78"/>
      <c r="G243" s="30"/>
      <c r="H243" s="32"/>
      <c r="I243" s="47"/>
      <c r="J243" s="33"/>
      <c r="K243" s="33"/>
      <c r="L243" s="33"/>
      <c r="M243" s="33"/>
      <c r="N243" s="33"/>
      <c r="O243" s="33"/>
      <c r="P243" s="33"/>
      <c r="Q243" s="33"/>
      <c r="R243" s="33"/>
      <c r="S243" s="33">
        <v>3</v>
      </c>
      <c r="T243" s="33">
        <v>22</v>
      </c>
      <c r="U243" s="33">
        <v>6</v>
      </c>
      <c r="V243" s="33">
        <v>16</v>
      </c>
      <c r="W243" s="33"/>
      <c r="X243" s="33"/>
      <c r="Y243" s="33">
        <f t="shared" si="8"/>
        <v>38</v>
      </c>
      <c r="Z243" s="33">
        <v>21</v>
      </c>
      <c r="AA243" s="19"/>
    </row>
    <row r="244" spans="1:27" x14ac:dyDescent="0.25">
      <c r="A244" s="148">
        <v>22</v>
      </c>
      <c r="B244" s="55" t="s">
        <v>683</v>
      </c>
      <c r="C244" s="142">
        <v>50.2</v>
      </c>
      <c r="D244" s="142" t="s">
        <v>622</v>
      </c>
      <c r="E244" s="146"/>
      <c r="F244" s="78"/>
      <c r="G244" s="30"/>
      <c r="H244" s="32"/>
      <c r="I244" s="47"/>
      <c r="J244" s="33"/>
      <c r="K244" s="33"/>
      <c r="L244" s="33"/>
      <c r="M244" s="33"/>
      <c r="N244" s="33"/>
      <c r="O244" s="33"/>
      <c r="P244" s="33"/>
      <c r="Q244" s="33"/>
      <c r="R244" s="33"/>
      <c r="S244" s="33">
        <v>6</v>
      </c>
      <c r="T244" s="33">
        <v>16</v>
      </c>
      <c r="U244" s="33">
        <v>5</v>
      </c>
      <c r="V244" s="33">
        <v>18</v>
      </c>
      <c r="W244" s="33"/>
      <c r="X244" s="33"/>
      <c r="Y244" s="33">
        <f t="shared" si="8"/>
        <v>34</v>
      </c>
      <c r="Z244" s="33">
        <v>22</v>
      </c>
      <c r="AA244" s="19"/>
    </row>
    <row r="245" spans="1:27" x14ac:dyDescent="0.25">
      <c r="A245" s="148">
        <v>23</v>
      </c>
      <c r="B245" s="91" t="s">
        <v>50</v>
      </c>
      <c r="C245" s="92">
        <v>70.75</v>
      </c>
      <c r="D245" s="92" t="s">
        <v>51</v>
      </c>
      <c r="E245" s="146">
        <v>1</v>
      </c>
      <c r="F245" s="78">
        <v>30</v>
      </c>
      <c r="G245" s="30"/>
      <c r="H245" s="32"/>
      <c r="I245" s="47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>
        <f t="shared" si="8"/>
        <v>30</v>
      </c>
      <c r="Z245" s="33">
        <v>23</v>
      </c>
      <c r="AA245" s="85" t="s">
        <v>241</v>
      </c>
    </row>
    <row r="246" spans="1:27" x14ac:dyDescent="0.25">
      <c r="A246" s="148">
        <v>24</v>
      </c>
      <c r="B246" s="55" t="s">
        <v>378</v>
      </c>
      <c r="C246" s="142">
        <v>81.8</v>
      </c>
      <c r="D246" s="142" t="s">
        <v>336</v>
      </c>
      <c r="E246" s="146"/>
      <c r="F246" s="78"/>
      <c r="G246" s="30"/>
      <c r="H246" s="32"/>
      <c r="I246" s="47">
        <v>1</v>
      </c>
      <c r="J246" s="33">
        <v>30</v>
      </c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>
        <f t="shared" si="8"/>
        <v>30</v>
      </c>
      <c r="Z246" s="33">
        <v>23</v>
      </c>
      <c r="AA246" s="19"/>
    </row>
    <row r="247" spans="1:27" x14ac:dyDescent="0.25">
      <c r="A247" s="148">
        <v>25</v>
      </c>
      <c r="B247" s="95" t="s">
        <v>225</v>
      </c>
      <c r="C247" s="92" t="s">
        <v>153</v>
      </c>
      <c r="D247" s="92" t="s">
        <v>112</v>
      </c>
      <c r="E247" s="146">
        <v>2</v>
      </c>
      <c r="F247" s="78">
        <v>25</v>
      </c>
      <c r="G247" s="30"/>
      <c r="H247" s="32"/>
      <c r="I247" s="47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>
        <f t="shared" si="8"/>
        <v>25</v>
      </c>
      <c r="Z247" s="33">
        <v>25</v>
      </c>
      <c r="AA247" s="19"/>
    </row>
    <row r="248" spans="1:27" x14ac:dyDescent="0.25">
      <c r="A248" s="148">
        <v>26</v>
      </c>
      <c r="B248" s="147" t="s">
        <v>48</v>
      </c>
      <c r="C248" s="92">
        <v>63.3</v>
      </c>
      <c r="D248" s="93" t="s">
        <v>2</v>
      </c>
      <c r="E248" s="146">
        <v>2</v>
      </c>
      <c r="F248" s="78">
        <v>25</v>
      </c>
      <c r="G248" s="30"/>
      <c r="H248" s="32"/>
      <c r="I248" s="47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>
        <f t="shared" si="8"/>
        <v>25</v>
      </c>
      <c r="Z248" s="33">
        <v>25</v>
      </c>
      <c r="AA248" s="19" t="s">
        <v>39</v>
      </c>
    </row>
    <row r="249" spans="1:27" x14ac:dyDescent="0.25">
      <c r="A249" s="148">
        <v>27</v>
      </c>
      <c r="B249" s="95" t="s">
        <v>189</v>
      </c>
      <c r="C249" s="92" t="s">
        <v>147</v>
      </c>
      <c r="D249" s="92" t="s">
        <v>2</v>
      </c>
      <c r="E249" s="146">
        <v>2</v>
      </c>
      <c r="F249" s="78">
        <v>25</v>
      </c>
      <c r="G249" s="30"/>
      <c r="H249" s="32"/>
      <c r="I249" s="47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>
        <f t="shared" si="8"/>
        <v>25</v>
      </c>
      <c r="Z249" s="33">
        <v>25</v>
      </c>
      <c r="AA249" s="19" t="s">
        <v>39</v>
      </c>
    </row>
    <row r="250" spans="1:27" x14ac:dyDescent="0.25">
      <c r="A250" s="148">
        <v>28</v>
      </c>
      <c r="B250" s="55" t="s">
        <v>233</v>
      </c>
      <c r="C250" s="142">
        <v>93</v>
      </c>
      <c r="D250" s="142" t="s">
        <v>131</v>
      </c>
      <c r="E250" s="146"/>
      <c r="F250" s="78"/>
      <c r="G250" s="30"/>
      <c r="H250" s="32"/>
      <c r="I250" s="47"/>
      <c r="J250" s="33"/>
      <c r="K250" s="33"/>
      <c r="L250" s="33"/>
      <c r="M250" s="33">
        <v>2</v>
      </c>
      <c r="N250" s="33">
        <v>25</v>
      </c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>
        <f t="shared" si="8"/>
        <v>25</v>
      </c>
      <c r="Z250" s="33">
        <v>25</v>
      </c>
      <c r="AA250" s="19"/>
    </row>
    <row r="251" spans="1:27" x14ac:dyDescent="0.25">
      <c r="A251" s="148">
        <v>29</v>
      </c>
      <c r="B251" s="55" t="s">
        <v>685</v>
      </c>
      <c r="C251" s="142">
        <v>62.6</v>
      </c>
      <c r="D251" s="142" t="s">
        <v>356</v>
      </c>
      <c r="E251" s="146"/>
      <c r="F251" s="78"/>
      <c r="G251" s="30"/>
      <c r="H251" s="32"/>
      <c r="I251" s="47"/>
      <c r="J251" s="33"/>
      <c r="K251" s="33"/>
      <c r="L251" s="33"/>
      <c r="M251" s="33"/>
      <c r="N251" s="33"/>
      <c r="O251" s="33"/>
      <c r="P251" s="33"/>
      <c r="Q251" s="33"/>
      <c r="R251" s="33"/>
      <c r="S251" s="33">
        <v>2</v>
      </c>
      <c r="T251" s="33">
        <v>25</v>
      </c>
      <c r="U251" s="33"/>
      <c r="V251" s="33"/>
      <c r="W251" s="33"/>
      <c r="X251" s="33"/>
      <c r="Y251" s="33">
        <f t="shared" si="8"/>
        <v>25</v>
      </c>
      <c r="Z251" s="33">
        <v>25</v>
      </c>
      <c r="AA251" s="19"/>
    </row>
    <row r="252" spans="1:27" x14ac:dyDescent="0.25">
      <c r="A252" s="148">
        <v>30</v>
      </c>
      <c r="B252" s="95" t="s">
        <v>226</v>
      </c>
      <c r="C252" s="92" t="s">
        <v>152</v>
      </c>
      <c r="D252" s="92" t="s">
        <v>112</v>
      </c>
      <c r="E252" s="146">
        <v>3</v>
      </c>
      <c r="F252" s="78">
        <v>22</v>
      </c>
      <c r="G252" s="30"/>
      <c r="H252" s="32"/>
      <c r="I252" s="47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>
        <f t="shared" si="8"/>
        <v>22</v>
      </c>
      <c r="Z252" s="33">
        <v>30</v>
      </c>
      <c r="AA252" s="19"/>
    </row>
    <row r="253" spans="1:27" x14ac:dyDescent="0.25">
      <c r="A253" s="148">
        <v>31</v>
      </c>
      <c r="B253" s="95" t="s">
        <v>233</v>
      </c>
      <c r="C253" s="92">
        <v>89</v>
      </c>
      <c r="D253" s="92" t="s">
        <v>131</v>
      </c>
      <c r="E253" s="146">
        <v>3</v>
      </c>
      <c r="F253" s="78">
        <v>22</v>
      </c>
      <c r="G253" s="30"/>
      <c r="H253" s="32"/>
      <c r="I253" s="47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>
        <f t="shared" si="8"/>
        <v>22</v>
      </c>
      <c r="Z253" s="33">
        <v>30</v>
      </c>
      <c r="AA253" s="19"/>
    </row>
    <row r="254" spans="1:27" x14ac:dyDescent="0.25">
      <c r="A254" s="148">
        <v>32</v>
      </c>
      <c r="B254" s="55" t="s">
        <v>701</v>
      </c>
      <c r="C254" s="144">
        <v>98</v>
      </c>
      <c r="D254" s="142" t="s">
        <v>185</v>
      </c>
      <c r="E254" s="146"/>
      <c r="F254" s="78"/>
      <c r="G254" s="30"/>
      <c r="H254" s="32"/>
      <c r="I254" s="47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>
        <v>3</v>
      </c>
      <c r="V254" s="33">
        <v>22</v>
      </c>
      <c r="W254" s="33"/>
      <c r="X254" s="33"/>
      <c r="Y254" s="33">
        <f t="shared" si="8"/>
        <v>22</v>
      </c>
      <c r="Z254" s="33">
        <v>30</v>
      </c>
      <c r="AA254" s="19"/>
    </row>
    <row r="255" spans="1:27" x14ac:dyDescent="0.25">
      <c r="A255" s="148">
        <v>33</v>
      </c>
      <c r="B255" s="55" t="s">
        <v>700</v>
      </c>
      <c r="C255" s="144">
        <v>72.599999999999994</v>
      </c>
      <c r="D255" s="142" t="s">
        <v>622</v>
      </c>
      <c r="E255" s="146"/>
      <c r="F255" s="78"/>
      <c r="G255" s="30"/>
      <c r="H255" s="32"/>
      <c r="I255" s="47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>
        <v>3</v>
      </c>
      <c r="V255" s="33">
        <v>22</v>
      </c>
      <c r="W255" s="33"/>
      <c r="X255" s="33"/>
      <c r="Y255" s="33">
        <f t="shared" si="8"/>
        <v>22</v>
      </c>
      <c r="Z255" s="33">
        <v>30</v>
      </c>
      <c r="AA255" s="19"/>
    </row>
    <row r="256" spans="1:27" x14ac:dyDescent="0.25">
      <c r="A256" s="148">
        <v>34</v>
      </c>
      <c r="B256" s="95" t="s">
        <v>227</v>
      </c>
      <c r="C256" s="92" t="s">
        <v>151</v>
      </c>
      <c r="D256" s="92" t="s">
        <v>112</v>
      </c>
      <c r="E256" s="146">
        <v>4</v>
      </c>
      <c r="F256" s="78">
        <v>20</v>
      </c>
      <c r="G256" s="30"/>
      <c r="H256" s="32"/>
      <c r="I256" s="47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>
        <f t="shared" si="8"/>
        <v>20</v>
      </c>
      <c r="Z256" s="33">
        <v>34</v>
      </c>
      <c r="AA256" s="19"/>
    </row>
    <row r="257" spans="1:27" x14ac:dyDescent="0.25">
      <c r="A257" s="148">
        <v>35</v>
      </c>
      <c r="B257" s="95" t="s">
        <v>230</v>
      </c>
      <c r="C257" s="92">
        <v>64</v>
      </c>
      <c r="D257" s="93" t="s">
        <v>112</v>
      </c>
      <c r="E257" s="146">
        <v>4</v>
      </c>
      <c r="F257" s="78">
        <v>20</v>
      </c>
      <c r="G257" s="30"/>
      <c r="H257" s="32"/>
      <c r="I257" s="47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>
        <f t="shared" si="8"/>
        <v>20</v>
      </c>
      <c r="Z257" s="33">
        <v>34</v>
      </c>
      <c r="AA257" s="19"/>
    </row>
    <row r="258" spans="1:27" x14ac:dyDescent="0.25">
      <c r="A258" s="148">
        <v>36</v>
      </c>
      <c r="B258" s="95" t="s">
        <v>231</v>
      </c>
      <c r="C258" s="92">
        <v>71</v>
      </c>
      <c r="D258" s="92" t="s">
        <v>112</v>
      </c>
      <c r="E258" s="146">
        <v>4</v>
      </c>
      <c r="F258" s="78">
        <v>20</v>
      </c>
      <c r="G258" s="30"/>
      <c r="H258" s="32"/>
      <c r="I258" s="47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>
        <f t="shared" si="8"/>
        <v>20</v>
      </c>
      <c r="Z258" s="33">
        <v>34</v>
      </c>
      <c r="AA258" s="19"/>
    </row>
    <row r="259" spans="1:27" x14ac:dyDescent="0.25">
      <c r="A259" s="148">
        <v>37</v>
      </c>
      <c r="B259" s="91" t="s">
        <v>188</v>
      </c>
      <c r="C259" s="92" t="s">
        <v>146</v>
      </c>
      <c r="D259" s="92" t="s">
        <v>2</v>
      </c>
      <c r="E259" s="146">
        <v>4</v>
      </c>
      <c r="F259" s="78">
        <v>20</v>
      </c>
      <c r="G259" s="30"/>
      <c r="H259" s="32"/>
      <c r="I259" s="47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>
        <f t="shared" si="8"/>
        <v>20</v>
      </c>
      <c r="Z259" s="33">
        <v>34</v>
      </c>
      <c r="AA259" s="19" t="s">
        <v>39</v>
      </c>
    </row>
    <row r="260" spans="1:27" x14ac:dyDescent="0.25">
      <c r="A260" s="148">
        <v>38</v>
      </c>
      <c r="B260" s="55" t="s">
        <v>481</v>
      </c>
      <c r="C260" s="142">
        <v>67</v>
      </c>
      <c r="D260" s="142" t="s">
        <v>124</v>
      </c>
      <c r="E260" s="146"/>
      <c r="F260" s="78"/>
      <c r="G260" s="30"/>
      <c r="H260" s="32"/>
      <c r="I260" s="47"/>
      <c r="J260" s="33"/>
      <c r="K260" s="33"/>
      <c r="L260" s="33"/>
      <c r="M260" s="33">
        <v>4</v>
      </c>
      <c r="N260" s="33">
        <v>20</v>
      </c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>
        <f t="shared" si="8"/>
        <v>20</v>
      </c>
      <c r="Z260" s="33">
        <v>34</v>
      </c>
      <c r="AA260" s="19"/>
    </row>
    <row r="261" spans="1:27" x14ac:dyDescent="0.25">
      <c r="A261" s="148">
        <v>39</v>
      </c>
      <c r="B261" s="55" t="s">
        <v>652</v>
      </c>
      <c r="C261" s="142">
        <v>51.5</v>
      </c>
      <c r="D261" s="142" t="s">
        <v>444</v>
      </c>
      <c r="E261" s="146"/>
      <c r="F261" s="78"/>
      <c r="G261" s="30"/>
      <c r="H261" s="32"/>
      <c r="I261" s="47"/>
      <c r="J261" s="33"/>
      <c r="K261" s="33"/>
      <c r="L261" s="33"/>
      <c r="M261" s="33"/>
      <c r="N261" s="33"/>
      <c r="O261" s="33"/>
      <c r="P261" s="33"/>
      <c r="Q261" s="33"/>
      <c r="R261" s="33"/>
      <c r="S261" s="33">
        <v>5</v>
      </c>
      <c r="T261" s="33">
        <v>18</v>
      </c>
      <c r="U261" s="33"/>
      <c r="V261" s="33"/>
      <c r="W261" s="33"/>
      <c r="X261" s="33"/>
      <c r="Y261" s="33">
        <f t="shared" si="8"/>
        <v>18</v>
      </c>
      <c r="Z261" s="33">
        <v>39</v>
      </c>
      <c r="AA261" s="19"/>
    </row>
    <row r="262" spans="1:27" x14ac:dyDescent="0.25">
      <c r="A262" s="148">
        <v>40</v>
      </c>
      <c r="B262" s="95" t="s">
        <v>232</v>
      </c>
      <c r="C262" s="92">
        <v>70.2</v>
      </c>
      <c r="D262" s="92" t="s">
        <v>124</v>
      </c>
      <c r="E262" s="146">
        <v>5</v>
      </c>
      <c r="F262" s="78">
        <v>18</v>
      </c>
      <c r="G262" s="30"/>
      <c r="H262" s="32"/>
      <c r="I262" s="47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>
        <f t="shared" si="8"/>
        <v>18</v>
      </c>
      <c r="Z262" s="33">
        <v>39</v>
      </c>
      <c r="AA262" s="19"/>
    </row>
    <row r="263" spans="1:27" x14ac:dyDescent="0.25">
      <c r="A263" s="148">
        <v>41</v>
      </c>
      <c r="B263" s="95" t="s">
        <v>228</v>
      </c>
      <c r="C263" s="92" t="s">
        <v>150</v>
      </c>
      <c r="D263" s="92" t="s">
        <v>112</v>
      </c>
      <c r="E263" s="146">
        <v>6</v>
      </c>
      <c r="F263" s="78">
        <v>16</v>
      </c>
      <c r="G263" s="30"/>
      <c r="H263" s="32"/>
      <c r="I263" s="47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>
        <f t="shared" si="8"/>
        <v>16</v>
      </c>
      <c r="Z263" s="33">
        <v>41</v>
      </c>
      <c r="AA263" s="19"/>
    </row>
    <row r="264" spans="1:27" x14ac:dyDescent="0.25">
      <c r="A264" s="148">
        <v>42</v>
      </c>
      <c r="B264" s="95" t="s">
        <v>234</v>
      </c>
      <c r="C264" s="92" t="s">
        <v>148</v>
      </c>
      <c r="D264" s="92" t="s">
        <v>112</v>
      </c>
      <c r="E264" s="146">
        <v>8</v>
      </c>
      <c r="F264" s="78">
        <v>14</v>
      </c>
      <c r="G264" s="30"/>
      <c r="H264" s="32"/>
      <c r="I264" s="47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>
        <f t="shared" si="8"/>
        <v>14</v>
      </c>
      <c r="Z264" s="33">
        <v>42</v>
      </c>
      <c r="AA264" s="19"/>
    </row>
    <row r="265" spans="1:27" x14ac:dyDescent="0.25">
      <c r="A265" s="317" t="s">
        <v>435</v>
      </c>
      <c r="B265" s="317"/>
      <c r="C265" s="317"/>
      <c r="D265" s="317"/>
      <c r="E265" s="317"/>
      <c r="F265" s="317"/>
      <c r="G265" s="317"/>
      <c r="H265" s="317"/>
      <c r="I265" s="317"/>
      <c r="J265" s="317"/>
      <c r="K265" s="317"/>
      <c r="L265" s="317"/>
      <c r="M265" s="317"/>
      <c r="N265" s="317"/>
      <c r="O265" s="317"/>
      <c r="P265" s="317"/>
      <c r="Q265" s="317"/>
      <c r="R265" s="317"/>
      <c r="S265" s="317"/>
      <c r="T265" s="317"/>
      <c r="U265" s="317"/>
      <c r="V265" s="317"/>
      <c r="W265" s="317"/>
      <c r="X265" s="317"/>
      <c r="Y265" s="317"/>
      <c r="Z265" s="317"/>
      <c r="AA265" s="317"/>
    </row>
    <row r="266" spans="1:27" x14ac:dyDescent="0.25">
      <c r="A266" s="148">
        <v>1</v>
      </c>
      <c r="B266" s="55" t="s">
        <v>304</v>
      </c>
      <c r="C266" s="142" t="s">
        <v>278</v>
      </c>
      <c r="D266" s="142" t="s">
        <v>7</v>
      </c>
      <c r="E266" s="31"/>
      <c r="F266" s="31"/>
      <c r="G266" s="30">
        <v>1</v>
      </c>
      <c r="H266" s="32">
        <v>30</v>
      </c>
      <c r="I266" s="47">
        <v>1</v>
      </c>
      <c r="J266" s="33">
        <v>30</v>
      </c>
      <c r="K266" s="33">
        <v>1</v>
      </c>
      <c r="L266" s="33">
        <v>30</v>
      </c>
      <c r="M266" s="33">
        <v>1</v>
      </c>
      <c r="N266" s="33">
        <v>30</v>
      </c>
      <c r="O266" s="33">
        <v>1</v>
      </c>
      <c r="P266" s="33">
        <v>30</v>
      </c>
      <c r="Q266" s="33">
        <v>1</v>
      </c>
      <c r="R266" s="33">
        <v>30</v>
      </c>
      <c r="S266" s="33"/>
      <c r="T266" s="33"/>
      <c r="U266" s="33">
        <v>2</v>
      </c>
      <c r="V266" s="33">
        <v>25</v>
      </c>
      <c r="W266" s="33"/>
      <c r="X266" s="33"/>
      <c r="Y266" s="33">
        <f t="shared" ref="Y266:Y278" si="9">F266+H266+J266+L266+N266+P266+R266+T266+V266+X266</f>
        <v>205</v>
      </c>
      <c r="Z266" s="33">
        <v>1</v>
      </c>
      <c r="AA266" s="35"/>
    </row>
    <row r="267" spans="1:27" x14ac:dyDescent="0.25">
      <c r="A267" s="148">
        <v>2</v>
      </c>
      <c r="B267" s="95" t="s">
        <v>235</v>
      </c>
      <c r="C267" s="92" t="s">
        <v>139</v>
      </c>
      <c r="D267" s="92" t="s">
        <v>7</v>
      </c>
      <c r="E267" s="31">
        <v>1</v>
      </c>
      <c r="F267" s="78">
        <v>30</v>
      </c>
      <c r="G267" s="30">
        <v>1</v>
      </c>
      <c r="H267" s="32">
        <v>30</v>
      </c>
      <c r="I267" s="47">
        <v>3</v>
      </c>
      <c r="J267" s="33">
        <v>22</v>
      </c>
      <c r="K267" s="33">
        <v>2</v>
      </c>
      <c r="L267" s="33">
        <v>25</v>
      </c>
      <c r="M267" s="33">
        <v>1</v>
      </c>
      <c r="N267" s="33">
        <v>30</v>
      </c>
      <c r="O267" s="33">
        <v>3</v>
      </c>
      <c r="P267" s="33">
        <v>22</v>
      </c>
      <c r="Q267" s="33"/>
      <c r="R267" s="33"/>
      <c r="S267" s="33">
        <v>2</v>
      </c>
      <c r="T267" s="33">
        <v>25</v>
      </c>
      <c r="U267" s="33">
        <v>4</v>
      </c>
      <c r="V267" s="33">
        <v>20</v>
      </c>
      <c r="W267" s="33"/>
      <c r="X267" s="33"/>
      <c r="Y267" s="33">
        <f t="shared" si="9"/>
        <v>204</v>
      </c>
      <c r="Z267" s="33">
        <v>2</v>
      </c>
      <c r="AA267" s="19" t="s">
        <v>92</v>
      </c>
    </row>
    <row r="268" spans="1:27" x14ac:dyDescent="0.25">
      <c r="A268" s="148">
        <v>3</v>
      </c>
      <c r="B268" s="55" t="s">
        <v>517</v>
      </c>
      <c r="C268" s="142" t="s">
        <v>484</v>
      </c>
      <c r="D268" s="142" t="s">
        <v>501</v>
      </c>
      <c r="E268" s="31"/>
      <c r="F268" s="78"/>
      <c r="G268" s="30"/>
      <c r="H268" s="32"/>
      <c r="I268" s="47"/>
      <c r="J268" s="33"/>
      <c r="K268" s="33"/>
      <c r="L268" s="33"/>
      <c r="M268" s="33">
        <v>1</v>
      </c>
      <c r="N268" s="33">
        <v>30</v>
      </c>
      <c r="O268" s="33">
        <v>2</v>
      </c>
      <c r="P268" s="33">
        <v>25</v>
      </c>
      <c r="Q268" s="33">
        <v>1</v>
      </c>
      <c r="R268" s="33">
        <v>30</v>
      </c>
      <c r="S268" s="33">
        <v>1</v>
      </c>
      <c r="T268" s="33">
        <v>30</v>
      </c>
      <c r="U268" s="33">
        <v>1</v>
      </c>
      <c r="V268" s="33">
        <v>30</v>
      </c>
      <c r="W268" s="33"/>
      <c r="X268" s="33"/>
      <c r="Y268" s="33">
        <f t="shared" si="9"/>
        <v>145</v>
      </c>
      <c r="Z268" s="33">
        <v>3</v>
      </c>
      <c r="AA268" s="19"/>
    </row>
    <row r="269" spans="1:27" x14ac:dyDescent="0.25">
      <c r="A269" s="148">
        <v>4</v>
      </c>
      <c r="B269" s="55" t="s">
        <v>486</v>
      </c>
      <c r="C269" s="142">
        <v>61</v>
      </c>
      <c r="D269" s="142" t="s">
        <v>320</v>
      </c>
      <c r="E269" s="31"/>
      <c r="F269" s="78"/>
      <c r="G269" s="30"/>
      <c r="H269" s="32"/>
      <c r="I269" s="47"/>
      <c r="J269" s="33"/>
      <c r="K269" s="33"/>
      <c r="L269" s="33"/>
      <c r="M269" s="33">
        <v>2</v>
      </c>
      <c r="N269" s="33">
        <v>25</v>
      </c>
      <c r="O269" s="33">
        <v>1</v>
      </c>
      <c r="P269" s="33">
        <v>30</v>
      </c>
      <c r="Q269" s="33">
        <v>1</v>
      </c>
      <c r="R269" s="33">
        <v>30</v>
      </c>
      <c r="S269" s="33"/>
      <c r="T269" s="33"/>
      <c r="U269" s="33">
        <v>1</v>
      </c>
      <c r="V269" s="33">
        <v>30</v>
      </c>
      <c r="W269" s="33"/>
      <c r="X269" s="33"/>
      <c r="Y269" s="33">
        <f t="shared" si="9"/>
        <v>115</v>
      </c>
      <c r="Z269" s="33">
        <v>4</v>
      </c>
      <c r="AA269" s="19"/>
    </row>
    <row r="270" spans="1:27" x14ac:dyDescent="0.25">
      <c r="A270" s="148">
        <v>5</v>
      </c>
      <c r="B270" s="95" t="s">
        <v>105</v>
      </c>
      <c r="C270" s="92" t="s">
        <v>140</v>
      </c>
      <c r="D270" s="92" t="s">
        <v>2</v>
      </c>
      <c r="E270" s="31">
        <v>1</v>
      </c>
      <c r="F270" s="78">
        <v>30</v>
      </c>
      <c r="G270" s="30">
        <v>2</v>
      </c>
      <c r="H270" s="32">
        <v>25</v>
      </c>
      <c r="I270" s="47">
        <v>2</v>
      </c>
      <c r="J270" s="33">
        <v>25</v>
      </c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>
        <f t="shared" si="9"/>
        <v>80</v>
      </c>
      <c r="Z270" s="33">
        <v>5</v>
      </c>
      <c r="AA270" s="19" t="s">
        <v>39</v>
      </c>
    </row>
    <row r="271" spans="1:27" x14ac:dyDescent="0.25">
      <c r="A271" s="148">
        <v>6</v>
      </c>
      <c r="B271" s="55" t="s">
        <v>688</v>
      </c>
      <c r="C271" s="142">
        <v>54.2</v>
      </c>
      <c r="D271" s="142" t="s">
        <v>622</v>
      </c>
      <c r="E271" s="31"/>
      <c r="F271" s="78"/>
      <c r="G271" s="30"/>
      <c r="H271" s="32"/>
      <c r="I271" s="47"/>
      <c r="J271" s="33"/>
      <c r="K271" s="33"/>
      <c r="L271" s="33"/>
      <c r="M271" s="33"/>
      <c r="N271" s="33"/>
      <c r="O271" s="33"/>
      <c r="P271" s="33"/>
      <c r="Q271" s="33"/>
      <c r="R271" s="33"/>
      <c r="S271" s="33">
        <v>1</v>
      </c>
      <c r="T271" s="33">
        <v>30</v>
      </c>
      <c r="U271" s="33">
        <v>1</v>
      </c>
      <c r="V271" s="33">
        <v>30</v>
      </c>
      <c r="W271" s="33"/>
      <c r="X271" s="33"/>
      <c r="Y271" s="33">
        <f t="shared" si="9"/>
        <v>60</v>
      </c>
      <c r="Z271" s="33">
        <v>6</v>
      </c>
      <c r="AA271" s="19"/>
    </row>
    <row r="272" spans="1:27" x14ac:dyDescent="0.25">
      <c r="A272" s="148">
        <v>7</v>
      </c>
      <c r="B272" s="55" t="s">
        <v>380</v>
      </c>
      <c r="C272" s="142">
        <v>42.8</v>
      </c>
      <c r="D272" s="142" t="s">
        <v>336</v>
      </c>
      <c r="E272" s="31"/>
      <c r="F272" s="78"/>
      <c r="G272" s="30"/>
      <c r="H272" s="32"/>
      <c r="I272" s="47">
        <v>2</v>
      </c>
      <c r="J272" s="33">
        <v>25</v>
      </c>
      <c r="K272" s="33">
        <v>1</v>
      </c>
      <c r="L272" s="33">
        <v>30</v>
      </c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>
        <f t="shared" si="9"/>
        <v>55</v>
      </c>
      <c r="Z272" s="33">
        <v>7</v>
      </c>
      <c r="AA272" s="19"/>
    </row>
    <row r="273" spans="1:27" x14ac:dyDescent="0.25">
      <c r="A273" s="148">
        <v>8</v>
      </c>
      <c r="B273" s="55" t="s">
        <v>689</v>
      </c>
      <c r="C273" s="142">
        <v>39.5</v>
      </c>
      <c r="D273" s="142" t="s">
        <v>622</v>
      </c>
      <c r="E273" s="31"/>
      <c r="F273" s="78"/>
      <c r="G273" s="30"/>
      <c r="H273" s="32"/>
      <c r="I273" s="47"/>
      <c r="J273" s="33"/>
      <c r="K273" s="33"/>
      <c r="L273" s="33"/>
      <c r="M273" s="33"/>
      <c r="N273" s="33"/>
      <c r="O273" s="33"/>
      <c r="P273" s="33"/>
      <c r="Q273" s="33"/>
      <c r="R273" s="33"/>
      <c r="S273" s="33">
        <v>3</v>
      </c>
      <c r="T273" s="33">
        <v>22</v>
      </c>
      <c r="U273" s="33">
        <v>2</v>
      </c>
      <c r="V273" s="33">
        <v>25</v>
      </c>
      <c r="W273" s="33"/>
      <c r="X273" s="33"/>
      <c r="Y273" s="33">
        <f t="shared" si="9"/>
        <v>47</v>
      </c>
      <c r="Z273" s="33">
        <v>8</v>
      </c>
      <c r="AA273" s="19"/>
    </row>
    <row r="274" spans="1:27" x14ac:dyDescent="0.25">
      <c r="A274" s="148">
        <v>9</v>
      </c>
      <c r="B274" s="95" t="s">
        <v>379</v>
      </c>
      <c r="C274" s="142">
        <v>46.2</v>
      </c>
      <c r="D274" s="142" t="s">
        <v>336</v>
      </c>
      <c r="E274" s="31"/>
      <c r="F274" s="78"/>
      <c r="G274" s="30"/>
      <c r="H274" s="32"/>
      <c r="I274" s="47">
        <v>1</v>
      </c>
      <c r="J274" s="33">
        <v>30</v>
      </c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>
        <f t="shared" si="9"/>
        <v>30</v>
      </c>
      <c r="Z274" s="33">
        <v>9</v>
      </c>
      <c r="AA274" s="19"/>
    </row>
    <row r="275" spans="1:27" x14ac:dyDescent="0.25">
      <c r="A275" s="148">
        <v>10</v>
      </c>
      <c r="B275" s="55" t="s">
        <v>565</v>
      </c>
      <c r="C275" s="142">
        <v>51.4</v>
      </c>
      <c r="D275" s="142" t="s">
        <v>362</v>
      </c>
      <c r="E275" s="31"/>
      <c r="F275" s="78"/>
      <c r="G275" s="30"/>
      <c r="H275" s="32"/>
      <c r="I275" s="47"/>
      <c r="J275" s="33"/>
      <c r="K275" s="33"/>
      <c r="L275" s="33"/>
      <c r="M275" s="33"/>
      <c r="N275" s="33"/>
      <c r="O275" s="33">
        <v>1</v>
      </c>
      <c r="P275" s="33">
        <v>30</v>
      </c>
      <c r="Q275" s="33"/>
      <c r="R275" s="33"/>
      <c r="S275" s="33"/>
      <c r="T275" s="33"/>
      <c r="U275" s="33"/>
      <c r="V275" s="33"/>
      <c r="W275" s="33"/>
      <c r="X275" s="33"/>
      <c r="Y275" s="33">
        <f t="shared" si="9"/>
        <v>30</v>
      </c>
      <c r="Z275" s="33">
        <v>9</v>
      </c>
      <c r="AA275" s="19"/>
    </row>
    <row r="276" spans="1:27" x14ac:dyDescent="0.25">
      <c r="A276" s="148">
        <v>11</v>
      </c>
      <c r="B276" s="55" t="s">
        <v>702</v>
      </c>
      <c r="C276" s="144">
        <v>73</v>
      </c>
      <c r="D276" s="142" t="s">
        <v>185</v>
      </c>
      <c r="E276" s="31"/>
      <c r="F276" s="78"/>
      <c r="G276" s="30"/>
      <c r="H276" s="32"/>
      <c r="I276" s="47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>
        <v>1</v>
      </c>
      <c r="V276" s="33">
        <v>30</v>
      </c>
      <c r="W276" s="33"/>
      <c r="X276" s="33"/>
      <c r="Y276" s="33">
        <f t="shared" si="9"/>
        <v>30</v>
      </c>
      <c r="Z276" s="33">
        <v>9</v>
      </c>
      <c r="AA276" s="19"/>
    </row>
    <row r="277" spans="1:27" x14ac:dyDescent="0.25">
      <c r="A277" s="148">
        <v>12</v>
      </c>
      <c r="B277" s="55" t="s">
        <v>703</v>
      </c>
      <c r="C277" s="144">
        <v>51.9</v>
      </c>
      <c r="D277" s="142" t="s">
        <v>622</v>
      </c>
      <c r="E277" s="31"/>
      <c r="F277" s="78"/>
      <c r="G277" s="30"/>
      <c r="H277" s="32"/>
      <c r="I277" s="47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>
        <v>3</v>
      </c>
      <c r="V277" s="33">
        <v>22</v>
      </c>
      <c r="W277" s="33"/>
      <c r="X277" s="33"/>
      <c r="Y277" s="33">
        <f t="shared" si="9"/>
        <v>22</v>
      </c>
      <c r="Z277" s="33">
        <v>12</v>
      </c>
      <c r="AA277" s="19"/>
    </row>
    <row r="278" spans="1:27" x14ac:dyDescent="0.25">
      <c r="A278" s="148">
        <v>13</v>
      </c>
      <c r="B278" s="55" t="s">
        <v>343</v>
      </c>
      <c r="C278" s="142" t="s">
        <v>344</v>
      </c>
      <c r="D278" s="142" t="s">
        <v>69</v>
      </c>
      <c r="E278" s="31"/>
      <c r="F278" s="78"/>
      <c r="G278" s="30"/>
      <c r="H278" s="32"/>
      <c r="I278" s="47">
        <v>3</v>
      </c>
      <c r="J278" s="33">
        <v>22</v>
      </c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>
        <f t="shared" si="9"/>
        <v>22</v>
      </c>
      <c r="Z278" s="33">
        <v>12</v>
      </c>
      <c r="AA278" s="19"/>
    </row>
    <row r="280" spans="1:27" x14ac:dyDescent="0.25">
      <c r="A280" s="18"/>
      <c r="B280" s="18" t="s">
        <v>22</v>
      </c>
      <c r="C280" s="18" t="s">
        <v>24</v>
      </c>
      <c r="D280" s="18"/>
      <c r="J280" s="18"/>
      <c r="K280" s="18"/>
      <c r="L280" s="18"/>
      <c r="M280" s="18"/>
      <c r="N280" s="18"/>
      <c r="O280" s="18"/>
      <c r="P280" s="18"/>
      <c r="Q280" s="18"/>
      <c r="R280" s="18" t="s">
        <v>23</v>
      </c>
      <c r="S280" s="18"/>
      <c r="T280" s="18"/>
      <c r="U280" s="18"/>
      <c r="V280" s="18" t="s">
        <v>29</v>
      </c>
      <c r="W280" s="18"/>
      <c r="X280" s="18"/>
      <c r="Y280" s="18"/>
      <c r="Z280" s="18"/>
      <c r="AA280" s="18"/>
    </row>
    <row r="301" ht="12" customHeight="1" x14ac:dyDescent="0.25"/>
    <row r="302" hidden="1" x14ac:dyDescent="0.25"/>
  </sheetData>
  <sortState ref="B266:AA278">
    <sortCondition descending="1" ref="Y266:Y278"/>
  </sortState>
  <mergeCells count="45">
    <mergeCell ref="A265:AA265"/>
    <mergeCell ref="E9:F9"/>
    <mergeCell ref="G9:H9"/>
    <mergeCell ref="I9:J9"/>
    <mergeCell ref="A174:AA174"/>
    <mergeCell ref="A11:AA11"/>
    <mergeCell ref="A64:AA64"/>
    <mergeCell ref="A150:AA150"/>
    <mergeCell ref="A214:AA214"/>
    <mergeCell ref="A222:AA222"/>
    <mergeCell ref="K9:L9"/>
    <mergeCell ref="A52:AA52"/>
    <mergeCell ref="A61:AA61"/>
    <mergeCell ref="A1:B1"/>
    <mergeCell ref="I172:J172"/>
    <mergeCell ref="K172:L172"/>
    <mergeCell ref="M172:N172"/>
    <mergeCell ref="O172:P172"/>
    <mergeCell ref="A7:AA7"/>
    <mergeCell ref="Q9:R9"/>
    <mergeCell ref="S9:T9"/>
    <mergeCell ref="U9:V9"/>
    <mergeCell ref="Q172:R172"/>
    <mergeCell ref="S172:T172"/>
    <mergeCell ref="U172:V172"/>
    <mergeCell ref="W172:X172"/>
    <mergeCell ref="G172:H172"/>
    <mergeCell ref="A4:AA4"/>
    <mergeCell ref="A5:AA5"/>
    <mergeCell ref="A6:AA6"/>
    <mergeCell ref="A2:AA2"/>
    <mergeCell ref="O9:P9"/>
    <mergeCell ref="E172:F172"/>
    <mergeCell ref="M9:N9"/>
    <mergeCell ref="W9:X9"/>
    <mergeCell ref="E62:F62"/>
    <mergeCell ref="G62:H62"/>
    <mergeCell ref="I62:J62"/>
    <mergeCell ref="K62:L62"/>
    <mergeCell ref="M62:N62"/>
    <mergeCell ref="O62:P62"/>
    <mergeCell ref="Q62:R62"/>
    <mergeCell ref="S62:T62"/>
    <mergeCell ref="U62:V62"/>
    <mergeCell ref="W62:X62"/>
  </mergeCells>
  <pageMargins left="0" right="0" top="0" bottom="0" header="0" footer="0"/>
  <pageSetup paperSize="9" scale="37" orientation="portrait" horizontalDpi="360" verticalDpi="360" r:id="rId1"/>
  <rowBreaks count="2" manualBreakCount="2">
    <brk id="61" max="28" man="1"/>
    <brk id="17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2"/>
  <sheetViews>
    <sheetView tabSelected="1" topLeftCell="A59" zoomScaleNormal="100" zoomScaleSheetLayoutView="55" zoomScalePageLayoutView="70" workbookViewId="0">
      <selection activeCell="AA86" sqref="AA86"/>
    </sheetView>
  </sheetViews>
  <sheetFormatPr defaultColWidth="8.875" defaultRowHeight="15.75" x14ac:dyDescent="0.25"/>
  <cols>
    <col min="1" max="1" width="5.875" customWidth="1"/>
    <col min="2" max="2" width="25" customWidth="1"/>
    <col min="3" max="38" width="5.5" customWidth="1"/>
    <col min="39" max="44" width="9" customWidth="1"/>
    <col min="45" max="45" width="8.5" customWidth="1"/>
    <col min="46" max="46" width="11" customWidth="1"/>
    <col min="47" max="47" width="10.875" customWidth="1"/>
    <col min="48" max="48" width="9" customWidth="1"/>
    <col min="49" max="59" width="8.875" customWidth="1"/>
  </cols>
  <sheetData>
    <row r="1" spans="1:53" ht="23.25" x14ac:dyDescent="0.25">
      <c r="A1" s="339">
        <v>2020</v>
      </c>
      <c r="B1" s="339"/>
      <c r="C1" s="1"/>
      <c r="D1" s="69"/>
      <c r="E1" s="1"/>
      <c r="F1" s="69"/>
      <c r="G1" s="1"/>
      <c r="H1" s="69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</row>
    <row r="2" spans="1:53" ht="23.25" x14ac:dyDescent="0.35">
      <c r="A2" s="302" t="s">
        <v>10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  <c r="AC2" s="302"/>
      <c r="AD2" s="302"/>
      <c r="AE2" s="302"/>
      <c r="AF2" s="302"/>
      <c r="AG2" s="302"/>
      <c r="AH2" s="302"/>
      <c r="AI2" s="302"/>
      <c r="AJ2" s="302"/>
      <c r="AK2" s="302"/>
      <c r="AL2" s="302"/>
      <c r="AM2" s="302"/>
      <c r="AN2" s="302"/>
      <c r="AO2" s="302"/>
      <c r="AP2" s="302"/>
      <c r="AQ2" s="302"/>
      <c r="AR2" s="302"/>
      <c r="AS2" s="302"/>
      <c r="AT2" s="9"/>
      <c r="AU2" s="9"/>
      <c r="AV2" s="9"/>
    </row>
    <row r="3" spans="1:53" ht="20.25" x14ac:dyDescent="0.3">
      <c r="A3" s="176"/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</row>
    <row r="4" spans="1:53" ht="20.25" x14ac:dyDescent="0.3">
      <c r="A4" s="7"/>
      <c r="B4" s="7"/>
      <c r="C4" s="7"/>
      <c r="D4" s="70"/>
      <c r="E4" s="7"/>
      <c r="F4" s="70"/>
      <c r="G4" s="7"/>
      <c r="H4" s="70"/>
      <c r="I4" s="7"/>
      <c r="J4" s="70"/>
      <c r="K4" s="7"/>
      <c r="L4" s="70"/>
      <c r="M4" s="7"/>
      <c r="N4" s="70"/>
      <c r="O4" s="7"/>
      <c r="P4" s="70"/>
      <c r="Q4" s="7"/>
      <c r="R4" s="70"/>
      <c r="S4" s="7"/>
      <c r="T4" s="70"/>
      <c r="U4" s="7"/>
      <c r="V4" s="70"/>
      <c r="W4" s="7"/>
      <c r="X4" s="70"/>
      <c r="Y4" s="7"/>
      <c r="Z4" s="70"/>
      <c r="AA4" s="239"/>
      <c r="AB4" s="239"/>
      <c r="AC4" s="239"/>
      <c r="AD4" s="239"/>
      <c r="AE4" s="259"/>
      <c r="AF4" s="259"/>
      <c r="AG4" s="259"/>
      <c r="AH4" s="259"/>
      <c r="AI4" s="280"/>
      <c r="AJ4" s="280"/>
      <c r="AK4" s="280"/>
      <c r="AL4" s="280"/>
      <c r="AM4" s="150"/>
      <c r="AN4" s="150"/>
      <c r="AO4" s="150"/>
      <c r="AS4" s="150"/>
    </row>
    <row r="5" spans="1:53" ht="27" x14ac:dyDescent="0.35">
      <c r="A5" s="326" t="s">
        <v>25</v>
      </c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177"/>
      <c r="AU5" s="177"/>
      <c r="AV5" s="177"/>
    </row>
    <row r="6" spans="1:53" ht="22.5" x14ac:dyDescent="0.3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1"/>
      <c r="AA6" s="240"/>
      <c r="AB6" s="240"/>
      <c r="AC6" s="240"/>
      <c r="AD6" s="240"/>
      <c r="AE6" s="260"/>
      <c r="AF6" s="260"/>
      <c r="AG6" s="260"/>
      <c r="AH6" s="260"/>
      <c r="AI6" s="281"/>
      <c r="AJ6" s="281"/>
      <c r="AK6" s="281"/>
      <c r="AL6" s="281"/>
      <c r="AM6" s="151"/>
      <c r="AN6" s="151"/>
      <c r="AO6" s="151"/>
      <c r="AX6" s="57"/>
      <c r="AY6" s="57"/>
      <c r="AZ6" s="57"/>
      <c r="BA6" s="57"/>
    </row>
    <row r="7" spans="1:53" ht="23.25" x14ac:dyDescent="0.35">
      <c r="A7" s="302" t="s">
        <v>52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9"/>
      <c r="AU7" s="9"/>
      <c r="AV7" s="9"/>
      <c r="AX7" s="57"/>
      <c r="AY7" s="57"/>
      <c r="AZ7" s="57"/>
      <c r="BA7" s="57"/>
    </row>
    <row r="8" spans="1:53" ht="16.5" thickBot="1" x14ac:dyDescent="0.3">
      <c r="AX8" s="57"/>
      <c r="AY8" s="57"/>
      <c r="AZ8" s="57"/>
      <c r="BA8" s="57"/>
    </row>
    <row r="9" spans="1:53" ht="16.5" thickBot="1" x14ac:dyDescent="0.3">
      <c r="A9" s="340" t="s">
        <v>383</v>
      </c>
      <c r="B9" s="76" t="s">
        <v>30</v>
      </c>
      <c r="C9" s="342">
        <v>1</v>
      </c>
      <c r="D9" s="343"/>
      <c r="E9" s="343"/>
      <c r="F9" s="344"/>
      <c r="G9" s="327">
        <v>2</v>
      </c>
      <c r="H9" s="328"/>
      <c r="I9" s="328"/>
      <c r="J9" s="329"/>
      <c r="K9" s="330">
        <v>3</v>
      </c>
      <c r="L9" s="331"/>
      <c r="M9" s="331"/>
      <c r="N9" s="332"/>
      <c r="O9" s="333">
        <v>4</v>
      </c>
      <c r="P9" s="334"/>
      <c r="Q9" s="334"/>
      <c r="R9" s="335"/>
      <c r="S9" s="345">
        <v>5</v>
      </c>
      <c r="T9" s="346"/>
      <c r="U9" s="346"/>
      <c r="V9" s="347"/>
      <c r="W9" s="327">
        <v>6</v>
      </c>
      <c r="X9" s="328"/>
      <c r="Y9" s="328"/>
      <c r="Z9" s="329"/>
      <c r="AA9" s="330">
        <v>7</v>
      </c>
      <c r="AB9" s="331"/>
      <c r="AC9" s="331"/>
      <c r="AD9" s="332"/>
      <c r="AE9" s="333">
        <v>8</v>
      </c>
      <c r="AF9" s="334"/>
      <c r="AG9" s="334"/>
      <c r="AH9" s="335"/>
      <c r="AI9" s="336">
        <v>9</v>
      </c>
      <c r="AJ9" s="337"/>
      <c r="AK9" s="337"/>
      <c r="AL9" s="338"/>
      <c r="AM9" s="171" t="s">
        <v>236</v>
      </c>
      <c r="AN9" s="50" t="s">
        <v>236</v>
      </c>
      <c r="AO9" s="51" t="s">
        <v>237</v>
      </c>
      <c r="AP9" s="173" t="s">
        <v>31</v>
      </c>
      <c r="AQ9" s="120" t="s">
        <v>31</v>
      </c>
      <c r="AR9" s="170" t="s">
        <v>35</v>
      </c>
      <c r="AS9" s="324" t="s">
        <v>12</v>
      </c>
      <c r="AX9" s="57"/>
      <c r="AY9" s="58"/>
      <c r="AZ9" s="57"/>
      <c r="BA9" s="57"/>
    </row>
    <row r="10" spans="1:53" ht="17.25" thickBot="1" x14ac:dyDescent="0.35">
      <c r="A10" s="341"/>
      <c r="B10" s="77"/>
      <c r="C10" s="112" t="s">
        <v>26</v>
      </c>
      <c r="D10" s="113" t="s">
        <v>236</v>
      </c>
      <c r="E10" s="114" t="s">
        <v>34</v>
      </c>
      <c r="F10" s="113" t="s">
        <v>236</v>
      </c>
      <c r="G10" s="205" t="s">
        <v>26</v>
      </c>
      <c r="H10" s="206" t="s">
        <v>236</v>
      </c>
      <c r="I10" s="115" t="s">
        <v>34</v>
      </c>
      <c r="J10" s="206" t="s">
        <v>236</v>
      </c>
      <c r="K10" s="207" t="s">
        <v>26</v>
      </c>
      <c r="L10" s="208" t="s">
        <v>236</v>
      </c>
      <c r="M10" s="116" t="s">
        <v>34</v>
      </c>
      <c r="N10" s="208" t="s">
        <v>236</v>
      </c>
      <c r="O10" s="201" t="s">
        <v>26</v>
      </c>
      <c r="P10" s="202" t="s">
        <v>236</v>
      </c>
      <c r="Q10" s="117" t="s">
        <v>34</v>
      </c>
      <c r="R10" s="202" t="s">
        <v>236</v>
      </c>
      <c r="S10" s="211" t="s">
        <v>26</v>
      </c>
      <c r="T10" s="212" t="s">
        <v>236</v>
      </c>
      <c r="U10" s="213" t="s">
        <v>34</v>
      </c>
      <c r="V10" s="212" t="s">
        <v>236</v>
      </c>
      <c r="W10" s="205" t="s">
        <v>26</v>
      </c>
      <c r="X10" s="206" t="s">
        <v>236</v>
      </c>
      <c r="Y10" s="115" t="s">
        <v>34</v>
      </c>
      <c r="Z10" s="206" t="s">
        <v>236</v>
      </c>
      <c r="AA10" s="293" t="s">
        <v>26</v>
      </c>
      <c r="AB10" s="294" t="s">
        <v>236</v>
      </c>
      <c r="AC10" s="116" t="s">
        <v>34</v>
      </c>
      <c r="AD10" s="294" t="s">
        <v>236</v>
      </c>
      <c r="AE10" s="287" t="s">
        <v>26</v>
      </c>
      <c r="AF10" s="288" t="s">
        <v>236</v>
      </c>
      <c r="AG10" s="117" t="s">
        <v>34</v>
      </c>
      <c r="AH10" s="288" t="s">
        <v>236</v>
      </c>
      <c r="AI10" s="289" t="s">
        <v>26</v>
      </c>
      <c r="AJ10" s="290" t="s">
        <v>236</v>
      </c>
      <c r="AK10" s="213" t="s">
        <v>34</v>
      </c>
      <c r="AL10" s="290" t="s">
        <v>236</v>
      </c>
      <c r="AM10" s="172" t="s">
        <v>26</v>
      </c>
      <c r="AN10" s="118" t="s">
        <v>34</v>
      </c>
      <c r="AO10" s="51" t="s">
        <v>238</v>
      </c>
      <c r="AP10" s="174" t="s">
        <v>26</v>
      </c>
      <c r="AQ10" s="119" t="s">
        <v>34</v>
      </c>
      <c r="AR10" s="175" t="s">
        <v>238</v>
      </c>
      <c r="AS10" s="325"/>
      <c r="AX10" s="59"/>
      <c r="AY10" s="57"/>
      <c r="AZ10" s="57"/>
      <c r="BA10" s="57"/>
    </row>
    <row r="11" spans="1:53" ht="17.25" thickBot="1" x14ac:dyDescent="0.35">
      <c r="A11" s="49">
        <v>1</v>
      </c>
      <c r="B11" s="133" t="s">
        <v>164</v>
      </c>
      <c r="C11" s="112">
        <v>38</v>
      </c>
      <c r="D11" s="113">
        <v>1</v>
      </c>
      <c r="E11" s="114"/>
      <c r="F11" s="113"/>
      <c r="G11" s="205">
        <v>38</v>
      </c>
      <c r="H11" s="206">
        <v>1</v>
      </c>
      <c r="I11" s="115">
        <v>80</v>
      </c>
      <c r="J11" s="206">
        <v>3</v>
      </c>
      <c r="K11" s="207">
        <v>87</v>
      </c>
      <c r="L11" s="208">
        <v>3</v>
      </c>
      <c r="M11" s="116">
        <v>94</v>
      </c>
      <c r="N11" s="208">
        <v>4</v>
      </c>
      <c r="O11" s="201">
        <v>77</v>
      </c>
      <c r="P11" s="202">
        <v>3</v>
      </c>
      <c r="Q11" s="117">
        <v>48</v>
      </c>
      <c r="R11" s="202">
        <v>2</v>
      </c>
      <c r="S11" s="211">
        <v>99</v>
      </c>
      <c r="T11" s="212">
        <v>3</v>
      </c>
      <c r="U11" s="213">
        <v>91</v>
      </c>
      <c r="V11" s="212">
        <v>4</v>
      </c>
      <c r="W11" s="205">
        <v>80</v>
      </c>
      <c r="X11" s="206">
        <v>3</v>
      </c>
      <c r="Y11" s="115">
        <v>75</v>
      </c>
      <c r="Z11" s="206">
        <v>3</v>
      </c>
      <c r="AA11" s="296">
        <v>88</v>
      </c>
      <c r="AB11" s="296">
        <v>3</v>
      </c>
      <c r="AC11" s="296">
        <v>76</v>
      </c>
      <c r="AD11" s="296">
        <v>3</v>
      </c>
      <c r="AE11" s="251">
        <v>99</v>
      </c>
      <c r="AF11" s="251">
        <v>3</v>
      </c>
      <c r="AG11" s="251">
        <v>82</v>
      </c>
      <c r="AH11" s="251">
        <v>3</v>
      </c>
      <c r="AI11" s="277">
        <v>98</v>
      </c>
      <c r="AJ11" s="277">
        <v>3</v>
      </c>
      <c r="AK11" s="277">
        <v>55</v>
      </c>
      <c r="AL11" s="277">
        <v>2</v>
      </c>
      <c r="AM11" s="171">
        <f>D11+H11+L11+P11+T11+X11+AB11+AF11+AJ11</f>
        <v>23</v>
      </c>
      <c r="AN11" s="50">
        <v>20</v>
      </c>
      <c r="AO11" s="51">
        <f>AM11+AN11</f>
        <v>43</v>
      </c>
      <c r="AP11" s="173">
        <f>C11+G11+K11+O11+S11+W11+AA11+AE11+AI11</f>
        <v>704</v>
      </c>
      <c r="AQ11" s="120">
        <f>(30*10)+(8*25)+(2*22)</f>
        <v>544</v>
      </c>
      <c r="AR11" s="170">
        <f>AP11+AQ11</f>
        <v>1248</v>
      </c>
      <c r="AS11" s="171">
        <v>1</v>
      </c>
      <c r="AX11" s="59"/>
      <c r="AY11" s="57"/>
      <c r="AZ11" s="57"/>
      <c r="BA11" s="57"/>
    </row>
    <row r="12" spans="1:53" ht="17.25" thickBot="1" x14ac:dyDescent="0.35">
      <c r="A12" s="49">
        <v>2</v>
      </c>
      <c r="B12" s="134" t="s">
        <v>5</v>
      </c>
      <c r="C12" s="112">
        <v>163</v>
      </c>
      <c r="D12" s="113">
        <v>5</v>
      </c>
      <c r="E12" s="114">
        <v>58</v>
      </c>
      <c r="F12" s="113">
        <v>3</v>
      </c>
      <c r="G12" s="205">
        <v>150</v>
      </c>
      <c r="H12" s="206">
        <v>5</v>
      </c>
      <c r="I12" s="115">
        <v>22</v>
      </c>
      <c r="J12" s="206">
        <v>1</v>
      </c>
      <c r="K12" s="207">
        <v>165</v>
      </c>
      <c r="L12" s="208">
        <v>5</v>
      </c>
      <c r="M12" s="116">
        <v>36</v>
      </c>
      <c r="N12" s="208">
        <v>2</v>
      </c>
      <c r="O12" s="201">
        <v>99</v>
      </c>
      <c r="P12" s="202">
        <v>4</v>
      </c>
      <c r="Q12" s="117">
        <v>22</v>
      </c>
      <c r="R12" s="202">
        <v>1</v>
      </c>
      <c r="S12" s="211">
        <v>119</v>
      </c>
      <c r="T12" s="212">
        <v>4</v>
      </c>
      <c r="U12" s="213">
        <v>50</v>
      </c>
      <c r="V12" s="212">
        <v>2</v>
      </c>
      <c r="W12" s="205">
        <v>42</v>
      </c>
      <c r="X12" s="206">
        <v>1</v>
      </c>
      <c r="Y12" s="115">
        <v>48</v>
      </c>
      <c r="Z12" s="206">
        <v>2</v>
      </c>
      <c r="AA12" s="296">
        <v>145</v>
      </c>
      <c r="AB12" s="296">
        <v>5</v>
      </c>
      <c r="AC12" s="296"/>
      <c r="AD12" s="296"/>
      <c r="AE12" s="251">
        <v>25</v>
      </c>
      <c r="AF12" s="251">
        <v>1</v>
      </c>
      <c r="AG12" s="251"/>
      <c r="AH12" s="251"/>
      <c r="AI12" s="277">
        <v>92</v>
      </c>
      <c r="AJ12" s="277">
        <v>3</v>
      </c>
      <c r="AK12" s="277"/>
      <c r="AL12" s="277"/>
      <c r="AM12" s="171">
        <f>D12+H12+L12+P12+T12+X12+AB12+AF12+AJ12</f>
        <v>33</v>
      </c>
      <c r="AN12" s="50">
        <f>F12+J12+N12+R12+V12+Z12+AD12+AH12+AL12</f>
        <v>11</v>
      </c>
      <c r="AO12" s="51">
        <f>AM12+AN12</f>
        <v>44</v>
      </c>
      <c r="AP12" s="173">
        <f>C12+G12+K12+O12+S12+W12+AA12+AE12+AI12</f>
        <v>1000</v>
      </c>
      <c r="AQ12" s="120">
        <f>E12+I12+M12+Q12+U12+Y12+AC12+AG12+AK12</f>
        <v>236</v>
      </c>
      <c r="AR12" s="170">
        <f>AP12+AQ12</f>
        <v>1236</v>
      </c>
      <c r="AS12" s="171">
        <v>2</v>
      </c>
      <c r="AX12" s="59"/>
      <c r="AY12" s="58"/>
      <c r="AZ12" s="57"/>
      <c r="BA12" s="57"/>
    </row>
    <row r="13" spans="1:53" ht="17.25" thickBot="1" x14ac:dyDescent="0.35">
      <c r="A13" s="49">
        <v>3</v>
      </c>
      <c r="B13" s="133" t="s">
        <v>97</v>
      </c>
      <c r="C13" s="112">
        <v>72</v>
      </c>
      <c r="D13" s="113">
        <v>2</v>
      </c>
      <c r="E13" s="114">
        <v>22</v>
      </c>
      <c r="F13" s="113">
        <v>1</v>
      </c>
      <c r="G13" s="205">
        <v>68</v>
      </c>
      <c r="H13" s="206">
        <v>2</v>
      </c>
      <c r="I13" s="115">
        <v>30</v>
      </c>
      <c r="J13" s="206">
        <v>1</v>
      </c>
      <c r="K13" s="207">
        <v>71</v>
      </c>
      <c r="L13" s="208">
        <v>2</v>
      </c>
      <c r="M13" s="116">
        <v>52</v>
      </c>
      <c r="N13" s="208">
        <v>2</v>
      </c>
      <c r="O13" s="201">
        <v>55</v>
      </c>
      <c r="P13" s="202">
        <v>2</v>
      </c>
      <c r="Q13" s="117">
        <v>80</v>
      </c>
      <c r="R13" s="202">
        <v>3</v>
      </c>
      <c r="S13" s="211">
        <v>72</v>
      </c>
      <c r="T13" s="212">
        <v>2</v>
      </c>
      <c r="U13" s="213">
        <v>73</v>
      </c>
      <c r="V13" s="212">
        <v>3</v>
      </c>
      <c r="W13" s="205">
        <v>73</v>
      </c>
      <c r="X13" s="206">
        <v>2</v>
      </c>
      <c r="Y13" s="115">
        <v>78</v>
      </c>
      <c r="Z13" s="206">
        <v>3</v>
      </c>
      <c r="AA13" s="296">
        <v>65</v>
      </c>
      <c r="AB13" s="296">
        <v>2</v>
      </c>
      <c r="AC13" s="296">
        <v>147</v>
      </c>
      <c r="AD13" s="296">
        <v>6</v>
      </c>
      <c r="AE13" s="251">
        <v>65</v>
      </c>
      <c r="AF13" s="251">
        <v>2</v>
      </c>
      <c r="AG13" s="251">
        <v>135</v>
      </c>
      <c r="AH13" s="251">
        <v>2</v>
      </c>
      <c r="AI13" s="277">
        <v>66</v>
      </c>
      <c r="AJ13" s="277">
        <v>2</v>
      </c>
      <c r="AK13" s="277">
        <v>105</v>
      </c>
      <c r="AL13" s="277">
        <v>4</v>
      </c>
      <c r="AM13" s="171">
        <f>D13+H13+L13+P13+T13+X13+AB13+AF13+AJ13</f>
        <v>18</v>
      </c>
      <c r="AN13" s="50">
        <v>20</v>
      </c>
      <c r="AO13" s="51">
        <f>AM13+AN13</f>
        <v>38</v>
      </c>
      <c r="AP13" s="173">
        <f>C13+G13+K13+O13+S13+W13+AA13+AE13+AI13</f>
        <v>607</v>
      </c>
      <c r="AQ13" s="120">
        <f>(11*30)+(9*25)</f>
        <v>555</v>
      </c>
      <c r="AR13" s="170">
        <f>AP13+AQ13</f>
        <v>1162</v>
      </c>
      <c r="AS13" s="171">
        <v>3</v>
      </c>
      <c r="AX13" s="59"/>
      <c r="AY13" s="57"/>
      <c r="AZ13" s="57"/>
      <c r="BA13" s="57"/>
    </row>
    <row r="14" spans="1:53" ht="17.25" thickBot="1" x14ac:dyDescent="0.35">
      <c r="A14" s="49">
        <v>4</v>
      </c>
      <c r="B14" s="133" t="s">
        <v>7</v>
      </c>
      <c r="C14" s="112">
        <v>58</v>
      </c>
      <c r="D14" s="113">
        <v>2</v>
      </c>
      <c r="E14" s="114">
        <v>103</v>
      </c>
      <c r="F14" s="113">
        <v>4</v>
      </c>
      <c r="G14" s="205">
        <v>53</v>
      </c>
      <c r="H14" s="206">
        <v>2</v>
      </c>
      <c r="I14" s="115">
        <v>142</v>
      </c>
      <c r="J14" s="206">
        <v>5</v>
      </c>
      <c r="K14" s="207">
        <v>58</v>
      </c>
      <c r="L14" s="208">
        <v>2</v>
      </c>
      <c r="M14" s="116">
        <v>112</v>
      </c>
      <c r="N14" s="208">
        <v>2</v>
      </c>
      <c r="O14" s="201">
        <v>70</v>
      </c>
      <c r="P14" s="202">
        <v>3</v>
      </c>
      <c r="Q14" s="117">
        <v>140</v>
      </c>
      <c r="R14" s="202">
        <v>5</v>
      </c>
      <c r="S14" s="211">
        <v>69</v>
      </c>
      <c r="T14" s="212">
        <v>3</v>
      </c>
      <c r="U14" s="213">
        <v>114</v>
      </c>
      <c r="V14" s="212">
        <v>5</v>
      </c>
      <c r="W14" s="205">
        <v>68</v>
      </c>
      <c r="X14" s="206">
        <v>2</v>
      </c>
      <c r="Y14" s="115">
        <v>157</v>
      </c>
      <c r="Z14" s="206">
        <v>6</v>
      </c>
      <c r="AA14" s="296">
        <v>54</v>
      </c>
      <c r="AB14" s="296">
        <v>2</v>
      </c>
      <c r="AC14" s="296">
        <v>102</v>
      </c>
      <c r="AD14" s="296">
        <v>4</v>
      </c>
      <c r="AE14" s="251">
        <v>53</v>
      </c>
      <c r="AF14" s="251">
        <v>2</v>
      </c>
      <c r="AG14" s="251">
        <v>110</v>
      </c>
      <c r="AH14" s="251">
        <v>4</v>
      </c>
      <c r="AI14" s="277">
        <v>68</v>
      </c>
      <c r="AJ14" s="277">
        <v>2</v>
      </c>
      <c r="AK14" s="277">
        <v>135</v>
      </c>
      <c r="AL14" s="277">
        <v>5</v>
      </c>
      <c r="AM14" s="171">
        <f>D14+H14+L14+P14+T14+X14+AB14+AF14+AJ14</f>
        <v>20</v>
      </c>
      <c r="AN14" s="50">
        <v>20</v>
      </c>
      <c r="AO14" s="51">
        <f>AM14+AN14</f>
        <v>40</v>
      </c>
      <c r="AP14" s="173">
        <f>C14+G14+K14+O14+S14+W14+AA14+AE14+AI14</f>
        <v>551</v>
      </c>
      <c r="AQ14" s="120">
        <f>30*20</f>
        <v>600</v>
      </c>
      <c r="AR14" s="170">
        <f>AP14+AQ14</f>
        <v>1151</v>
      </c>
      <c r="AS14" s="171">
        <v>4</v>
      </c>
      <c r="AX14" s="59"/>
      <c r="AY14" s="57"/>
      <c r="AZ14" s="57"/>
      <c r="BA14" s="57"/>
    </row>
    <row r="15" spans="1:53" ht="17.25" thickBot="1" x14ac:dyDescent="0.35">
      <c r="A15" s="49">
        <v>5</v>
      </c>
      <c r="B15" s="133" t="s">
        <v>111</v>
      </c>
      <c r="C15" s="112">
        <v>48</v>
      </c>
      <c r="D15" s="113">
        <v>2</v>
      </c>
      <c r="E15" s="114">
        <v>55</v>
      </c>
      <c r="F15" s="113">
        <v>2</v>
      </c>
      <c r="G15" s="205">
        <v>33</v>
      </c>
      <c r="H15" s="206">
        <v>1</v>
      </c>
      <c r="I15" s="115">
        <v>50</v>
      </c>
      <c r="J15" s="206">
        <v>2</v>
      </c>
      <c r="K15" s="207">
        <v>75</v>
      </c>
      <c r="L15" s="208">
        <v>2</v>
      </c>
      <c r="M15" s="116">
        <v>25</v>
      </c>
      <c r="N15" s="208">
        <v>1</v>
      </c>
      <c r="O15" s="201">
        <v>60</v>
      </c>
      <c r="P15" s="202">
        <v>2</v>
      </c>
      <c r="Q15" s="117">
        <v>30</v>
      </c>
      <c r="R15" s="202">
        <v>1</v>
      </c>
      <c r="S15" s="211">
        <v>57</v>
      </c>
      <c r="T15" s="212">
        <v>2</v>
      </c>
      <c r="U15" s="213">
        <v>18</v>
      </c>
      <c r="V15" s="212">
        <v>1</v>
      </c>
      <c r="W15" s="205">
        <v>75</v>
      </c>
      <c r="X15" s="206">
        <v>2</v>
      </c>
      <c r="Y15" s="115">
        <v>30</v>
      </c>
      <c r="Z15" s="206">
        <v>1</v>
      </c>
      <c r="AA15" s="296">
        <v>60</v>
      </c>
      <c r="AB15" s="296">
        <v>2</v>
      </c>
      <c r="AC15" s="296">
        <v>30</v>
      </c>
      <c r="AD15" s="296">
        <v>1</v>
      </c>
      <c r="AE15" s="251">
        <v>71</v>
      </c>
      <c r="AF15" s="251">
        <v>2</v>
      </c>
      <c r="AG15" s="251">
        <v>25</v>
      </c>
      <c r="AH15" s="251">
        <v>1</v>
      </c>
      <c r="AI15" s="277">
        <v>33</v>
      </c>
      <c r="AJ15" s="277">
        <v>1</v>
      </c>
      <c r="AK15" s="277">
        <v>30</v>
      </c>
      <c r="AL15" s="277">
        <v>1</v>
      </c>
      <c r="AM15" s="171">
        <f>D15+H15+L15+P15+T15+X15+AB15+AF15+AJ15</f>
        <v>16</v>
      </c>
      <c r="AN15" s="50">
        <f>F15+J15+N15+R15+V15+Z15+AD15+AH15+AL15</f>
        <v>11</v>
      </c>
      <c r="AO15" s="51">
        <f>AM15+AN15</f>
        <v>27</v>
      </c>
      <c r="AP15" s="173">
        <f>C15+G15+K15+O15+S15+W15+AA15+AE15+AI15</f>
        <v>512</v>
      </c>
      <c r="AQ15" s="120">
        <f>E15+I15+M15+Q15+U15+Y15+AC15+AG15+AK15</f>
        <v>293</v>
      </c>
      <c r="AR15" s="170">
        <f>AP15+AQ15</f>
        <v>805</v>
      </c>
      <c r="AS15" s="171">
        <v>5</v>
      </c>
      <c r="AX15" s="59"/>
      <c r="AY15" s="58"/>
      <c r="AZ15" s="57"/>
      <c r="BA15" s="57"/>
    </row>
    <row r="16" spans="1:53" ht="17.25" thickBot="1" x14ac:dyDescent="0.35">
      <c r="A16" s="49">
        <v>6</v>
      </c>
      <c r="B16" s="133" t="s">
        <v>124</v>
      </c>
      <c r="C16" s="112"/>
      <c r="D16" s="113"/>
      <c r="E16" s="114">
        <v>155</v>
      </c>
      <c r="F16" s="113">
        <v>8</v>
      </c>
      <c r="G16" s="205"/>
      <c r="H16" s="206"/>
      <c r="I16" s="115">
        <v>205</v>
      </c>
      <c r="J16" s="206">
        <v>9</v>
      </c>
      <c r="K16" s="207"/>
      <c r="L16" s="208"/>
      <c r="M16" s="116">
        <v>157</v>
      </c>
      <c r="N16" s="208">
        <v>8</v>
      </c>
      <c r="O16" s="201"/>
      <c r="P16" s="202"/>
      <c r="Q16" s="117">
        <v>125</v>
      </c>
      <c r="R16" s="202">
        <v>5</v>
      </c>
      <c r="S16" s="211"/>
      <c r="T16" s="212"/>
      <c r="U16" s="213">
        <v>124</v>
      </c>
      <c r="V16" s="212">
        <v>6</v>
      </c>
      <c r="W16" s="205"/>
      <c r="X16" s="206"/>
      <c r="Y16" s="115">
        <v>163</v>
      </c>
      <c r="Z16" s="206">
        <v>6</v>
      </c>
      <c r="AA16" s="296"/>
      <c r="AB16" s="296"/>
      <c r="AC16" s="296">
        <v>148</v>
      </c>
      <c r="AD16" s="296">
        <v>6</v>
      </c>
      <c r="AE16" s="251"/>
      <c r="AF16" s="251"/>
      <c r="AG16" s="251">
        <v>180</v>
      </c>
      <c r="AH16" s="251">
        <v>7</v>
      </c>
      <c r="AI16" s="277"/>
      <c r="AJ16" s="277"/>
      <c r="AK16" s="277">
        <v>127</v>
      </c>
      <c r="AL16" s="277">
        <v>5</v>
      </c>
      <c r="AM16" s="171">
        <f>D16+H16+L16+P16+T16+X16+AB16+AF16+AJ16</f>
        <v>0</v>
      </c>
      <c r="AN16" s="50">
        <v>20</v>
      </c>
      <c r="AO16" s="51">
        <f>AM16+AN16</f>
        <v>20</v>
      </c>
      <c r="AP16" s="173">
        <f>C16+G16+K16+O16+S16+W16+AA16+AE16+AI16</f>
        <v>0</v>
      </c>
      <c r="AQ16" s="120">
        <f>(17*30)+(3*25)</f>
        <v>585</v>
      </c>
      <c r="AR16" s="170">
        <f>AP16+AQ16</f>
        <v>585</v>
      </c>
      <c r="AS16" s="171">
        <v>6</v>
      </c>
      <c r="AX16" s="59"/>
      <c r="AY16" s="57"/>
      <c r="AZ16" s="57"/>
      <c r="BA16" s="57"/>
    </row>
    <row r="17" spans="1:53" ht="17.25" thickBot="1" x14ac:dyDescent="0.35">
      <c r="A17" s="49">
        <v>7</v>
      </c>
      <c r="B17" s="133" t="s">
        <v>182</v>
      </c>
      <c r="C17" s="112"/>
      <c r="D17" s="113"/>
      <c r="E17" s="114">
        <v>25</v>
      </c>
      <c r="F17" s="113">
        <v>1</v>
      </c>
      <c r="G17" s="205"/>
      <c r="H17" s="206"/>
      <c r="I17" s="115">
        <v>30</v>
      </c>
      <c r="J17" s="206">
        <v>1</v>
      </c>
      <c r="K17" s="207"/>
      <c r="L17" s="208"/>
      <c r="M17" s="116">
        <v>30</v>
      </c>
      <c r="N17" s="208">
        <v>1</v>
      </c>
      <c r="O17" s="201"/>
      <c r="P17" s="202"/>
      <c r="Q17" s="117">
        <v>60</v>
      </c>
      <c r="R17" s="202">
        <v>2</v>
      </c>
      <c r="S17" s="211"/>
      <c r="T17" s="212"/>
      <c r="U17" s="213">
        <v>70</v>
      </c>
      <c r="V17" s="212">
        <v>3</v>
      </c>
      <c r="W17" s="205"/>
      <c r="X17" s="206"/>
      <c r="Y17" s="115">
        <v>70</v>
      </c>
      <c r="Z17" s="206">
        <v>3</v>
      </c>
      <c r="AA17" s="296"/>
      <c r="AB17" s="296"/>
      <c r="AC17" s="296">
        <v>102</v>
      </c>
      <c r="AD17" s="296">
        <v>4</v>
      </c>
      <c r="AE17" s="251"/>
      <c r="AF17" s="251"/>
      <c r="AG17" s="251">
        <v>162</v>
      </c>
      <c r="AH17" s="251">
        <v>6</v>
      </c>
      <c r="AI17" s="277"/>
      <c r="AJ17" s="277"/>
      <c r="AK17" s="277">
        <v>60</v>
      </c>
      <c r="AL17" s="277">
        <v>2</v>
      </c>
      <c r="AM17" s="171">
        <f>D17+H17+L17+P17+T17+X17+AB17+AF17+AJ17</f>
        <v>0</v>
      </c>
      <c r="AN17" s="50">
        <v>20</v>
      </c>
      <c r="AO17" s="51">
        <f>AM17+AN17</f>
        <v>20</v>
      </c>
      <c r="AP17" s="173">
        <f>C17+G17+K17+O17+S17+W17+AA17+AE17+AI17</f>
        <v>0</v>
      </c>
      <c r="AQ17" s="120">
        <f>(11*30)+(7*25)+(2*22)</f>
        <v>549</v>
      </c>
      <c r="AR17" s="170">
        <f>AP17+AQ17</f>
        <v>549</v>
      </c>
      <c r="AS17" s="171">
        <v>7</v>
      </c>
      <c r="AX17" s="59"/>
      <c r="AY17" s="57"/>
      <c r="AZ17" s="57"/>
      <c r="BA17" s="57"/>
    </row>
    <row r="18" spans="1:53" ht="17.25" thickBot="1" x14ac:dyDescent="0.35">
      <c r="A18" s="49">
        <v>8</v>
      </c>
      <c r="B18" s="168" t="s">
        <v>643</v>
      </c>
      <c r="C18" s="112"/>
      <c r="D18" s="113"/>
      <c r="E18" s="114"/>
      <c r="F18" s="113"/>
      <c r="G18" s="205"/>
      <c r="H18" s="206"/>
      <c r="I18" s="115"/>
      <c r="J18" s="206"/>
      <c r="K18" s="207"/>
      <c r="L18" s="208"/>
      <c r="M18" s="116"/>
      <c r="N18" s="208"/>
      <c r="O18" s="201"/>
      <c r="P18" s="202"/>
      <c r="Q18" s="117"/>
      <c r="R18" s="202"/>
      <c r="S18" s="211"/>
      <c r="T18" s="212"/>
      <c r="U18" s="213"/>
      <c r="V18" s="212"/>
      <c r="W18" s="205"/>
      <c r="X18" s="206"/>
      <c r="Y18" s="115"/>
      <c r="Z18" s="206"/>
      <c r="AA18" s="296"/>
      <c r="AB18" s="296"/>
      <c r="AC18" s="296">
        <v>30</v>
      </c>
      <c r="AD18" s="296">
        <v>1</v>
      </c>
      <c r="AE18" s="251"/>
      <c r="AF18" s="251"/>
      <c r="AG18" s="251">
        <v>241</v>
      </c>
      <c r="AH18" s="251">
        <v>11</v>
      </c>
      <c r="AI18" s="277"/>
      <c r="AJ18" s="277"/>
      <c r="AK18" s="277">
        <v>300</v>
      </c>
      <c r="AL18" s="277">
        <v>13</v>
      </c>
      <c r="AM18" s="171">
        <f>D18+H18+L18+P18+T18+X18+AB18+AF18+AJ18</f>
        <v>0</v>
      </c>
      <c r="AN18" s="50">
        <v>20</v>
      </c>
      <c r="AO18" s="51">
        <f>AM18+AN18</f>
        <v>20</v>
      </c>
      <c r="AP18" s="173">
        <f>C18+G18+K18+O18+S18+W18+AA18+AE18+AI18</f>
        <v>0</v>
      </c>
      <c r="AQ18" s="120">
        <f>(4*30)+(6*25)+(8*22)+(2*20)</f>
        <v>486</v>
      </c>
      <c r="AR18" s="170">
        <f>AP18+AQ18</f>
        <v>486</v>
      </c>
      <c r="AS18" s="171">
        <v>8</v>
      </c>
      <c r="AX18" s="59"/>
      <c r="AY18" s="58"/>
      <c r="AZ18" s="57"/>
      <c r="BA18" s="57"/>
    </row>
    <row r="19" spans="1:53" ht="17.25" thickBot="1" x14ac:dyDescent="0.35">
      <c r="A19" s="49">
        <v>9</v>
      </c>
      <c r="B19" s="133" t="s">
        <v>51</v>
      </c>
      <c r="C19" s="112"/>
      <c r="D19" s="113"/>
      <c r="E19" s="114">
        <v>115</v>
      </c>
      <c r="F19" s="113">
        <v>4</v>
      </c>
      <c r="G19" s="205"/>
      <c r="H19" s="206"/>
      <c r="I19" s="115">
        <v>30</v>
      </c>
      <c r="J19" s="206">
        <v>1</v>
      </c>
      <c r="K19" s="207"/>
      <c r="L19" s="208"/>
      <c r="M19" s="116">
        <v>90</v>
      </c>
      <c r="N19" s="208">
        <v>3</v>
      </c>
      <c r="O19" s="201"/>
      <c r="P19" s="202"/>
      <c r="Q19" s="117">
        <v>30</v>
      </c>
      <c r="R19" s="202">
        <v>1</v>
      </c>
      <c r="S19" s="211"/>
      <c r="T19" s="212"/>
      <c r="U19" s="213">
        <v>80</v>
      </c>
      <c r="V19" s="212">
        <v>3</v>
      </c>
      <c r="W19" s="205"/>
      <c r="X19" s="206"/>
      <c r="Y19" s="115">
        <v>45</v>
      </c>
      <c r="Z19" s="206">
        <v>2</v>
      </c>
      <c r="AA19" s="296"/>
      <c r="AB19" s="296"/>
      <c r="AC19" s="296">
        <v>30</v>
      </c>
      <c r="AD19" s="296">
        <v>1</v>
      </c>
      <c r="AE19" s="251"/>
      <c r="AF19" s="251"/>
      <c r="AG19" s="251">
        <v>30</v>
      </c>
      <c r="AH19" s="251">
        <v>1</v>
      </c>
      <c r="AI19" s="277"/>
      <c r="AJ19" s="277"/>
      <c r="AK19" s="277">
        <v>30</v>
      </c>
      <c r="AL19" s="277">
        <v>1</v>
      </c>
      <c r="AM19" s="171">
        <f>D19+H19+L19+P19+T19+X19+AB19+AF19+AJ19</f>
        <v>0</v>
      </c>
      <c r="AN19" s="50">
        <f>F19+J19+N19+R19+V19+Z19+AD19+AH19+AL19</f>
        <v>17</v>
      </c>
      <c r="AO19" s="51">
        <f>AM19+AN19</f>
        <v>17</v>
      </c>
      <c r="AP19" s="173">
        <f>C19+G19+K19+O19+S19+W19+AA19+AE19+AI19</f>
        <v>0</v>
      </c>
      <c r="AQ19" s="120">
        <f>E19+I19+M19+Q19+U19+Y19+AC19+AG19+AK19</f>
        <v>480</v>
      </c>
      <c r="AR19" s="170">
        <f>AP19+AQ19</f>
        <v>480</v>
      </c>
      <c r="AS19" s="171">
        <v>9</v>
      </c>
      <c r="AX19" s="59"/>
      <c r="AY19" s="57"/>
      <c r="AZ19" s="57"/>
      <c r="BA19" s="57"/>
    </row>
    <row r="20" spans="1:53" ht="16.5" thickBot="1" x14ac:dyDescent="0.3">
      <c r="A20" s="49">
        <v>10</v>
      </c>
      <c r="B20" s="133" t="s">
        <v>69</v>
      </c>
      <c r="C20" s="112"/>
      <c r="D20" s="113"/>
      <c r="E20" s="114">
        <v>75</v>
      </c>
      <c r="F20" s="113">
        <v>4</v>
      </c>
      <c r="G20" s="205"/>
      <c r="H20" s="206"/>
      <c r="I20" s="115">
        <v>80</v>
      </c>
      <c r="J20" s="206">
        <v>3</v>
      </c>
      <c r="K20" s="207"/>
      <c r="L20" s="208"/>
      <c r="M20" s="116">
        <v>119</v>
      </c>
      <c r="N20" s="208">
        <v>5</v>
      </c>
      <c r="O20" s="201"/>
      <c r="P20" s="202"/>
      <c r="Q20" s="117">
        <v>22</v>
      </c>
      <c r="R20" s="202">
        <v>1</v>
      </c>
      <c r="S20" s="211"/>
      <c r="T20" s="212"/>
      <c r="U20" s="213">
        <v>30</v>
      </c>
      <c r="V20" s="212">
        <v>1</v>
      </c>
      <c r="W20" s="205"/>
      <c r="X20" s="206"/>
      <c r="Y20" s="115">
        <v>30</v>
      </c>
      <c r="Z20" s="206">
        <v>1</v>
      </c>
      <c r="AA20" s="296"/>
      <c r="AB20" s="296"/>
      <c r="AC20" s="296">
        <v>40</v>
      </c>
      <c r="AD20" s="296">
        <v>2</v>
      </c>
      <c r="AE20" s="251"/>
      <c r="AF20" s="251"/>
      <c r="AG20" s="251"/>
      <c r="AH20" s="251"/>
      <c r="AI20" s="277"/>
      <c r="AJ20" s="277"/>
      <c r="AK20" s="277">
        <v>60</v>
      </c>
      <c r="AL20" s="277">
        <v>2</v>
      </c>
      <c r="AM20" s="171">
        <f>D20+H20+L20+P20+T20+X20+AB20+AF20+AJ20</f>
        <v>0</v>
      </c>
      <c r="AN20" s="50">
        <f>F20+J20+N20+R20+V20+Z20+AD20+AH20+AL20</f>
        <v>19</v>
      </c>
      <c r="AO20" s="51">
        <f>AM20+AN20</f>
        <v>19</v>
      </c>
      <c r="AP20" s="173">
        <f>C20+G20+K20+O20+S20+W20+AA20+AE20+AI20</f>
        <v>0</v>
      </c>
      <c r="AQ20" s="120">
        <f>E20+I20+M20+Q20+U20+Y20+AC20+AG20+AK20</f>
        <v>456</v>
      </c>
      <c r="AR20" s="170">
        <f>AP20+AQ20</f>
        <v>456</v>
      </c>
      <c r="AS20" s="171">
        <v>10</v>
      </c>
      <c r="AX20" s="57"/>
      <c r="AY20" s="57"/>
      <c r="AZ20" s="57"/>
      <c r="BA20" s="57"/>
    </row>
    <row r="21" spans="1:53" ht="17.25" thickBot="1" x14ac:dyDescent="0.35">
      <c r="A21" s="49">
        <v>11</v>
      </c>
      <c r="B21" s="133" t="s">
        <v>127</v>
      </c>
      <c r="C21" s="112"/>
      <c r="D21" s="113"/>
      <c r="E21" s="114">
        <v>38</v>
      </c>
      <c r="F21" s="113">
        <v>2</v>
      </c>
      <c r="G21" s="205"/>
      <c r="H21" s="206"/>
      <c r="I21" s="115">
        <v>22</v>
      </c>
      <c r="J21" s="206">
        <v>1</v>
      </c>
      <c r="K21" s="207"/>
      <c r="L21" s="208"/>
      <c r="M21" s="116">
        <v>69</v>
      </c>
      <c r="N21" s="208">
        <v>4</v>
      </c>
      <c r="O21" s="201"/>
      <c r="P21" s="202"/>
      <c r="Q21" s="117">
        <v>72</v>
      </c>
      <c r="R21" s="202">
        <v>3</v>
      </c>
      <c r="S21" s="211"/>
      <c r="T21" s="212"/>
      <c r="U21" s="213">
        <v>47</v>
      </c>
      <c r="V21" s="212">
        <v>2</v>
      </c>
      <c r="W21" s="205"/>
      <c r="X21" s="206"/>
      <c r="Y21" s="115"/>
      <c r="Z21" s="206"/>
      <c r="AA21" s="296"/>
      <c r="AB21" s="296"/>
      <c r="AC21" s="296">
        <v>73</v>
      </c>
      <c r="AD21" s="296">
        <v>3</v>
      </c>
      <c r="AE21" s="251"/>
      <c r="AF21" s="251"/>
      <c r="AG21" s="251">
        <v>55</v>
      </c>
      <c r="AH21" s="251">
        <v>2</v>
      </c>
      <c r="AI21" s="277"/>
      <c r="AJ21" s="277"/>
      <c r="AK21" s="277">
        <v>60</v>
      </c>
      <c r="AL21" s="277">
        <v>2</v>
      </c>
      <c r="AM21" s="171">
        <f>D21+H21+L21+P21+T21+X21+AB21+AF21+AJ21</f>
        <v>0</v>
      </c>
      <c r="AN21" s="50">
        <f>F21+J21+N21+R21+V21+Z21+AD21+AH21+AL21</f>
        <v>19</v>
      </c>
      <c r="AO21" s="51">
        <f>AM21+AN21</f>
        <v>19</v>
      </c>
      <c r="AP21" s="173">
        <f>C21+G21+K21+O21+S21+W21+AA21+AE21+AI21</f>
        <v>0</v>
      </c>
      <c r="AQ21" s="120">
        <f>E21+I21+M21+Q21+U21+Y21+AC21+AG21+AK21</f>
        <v>436</v>
      </c>
      <c r="AR21" s="170">
        <f>AP21+AQ21</f>
        <v>436</v>
      </c>
      <c r="AS21" s="171">
        <v>11</v>
      </c>
      <c r="AX21" s="59"/>
      <c r="AY21" s="57"/>
      <c r="AZ21" s="57"/>
      <c r="BA21" s="57"/>
    </row>
    <row r="22" spans="1:53" ht="17.25" thickBot="1" x14ac:dyDescent="0.35">
      <c r="A22" s="49">
        <v>12</v>
      </c>
      <c r="B22" s="133" t="s">
        <v>121</v>
      </c>
      <c r="C22" s="112">
        <v>73</v>
      </c>
      <c r="D22" s="113">
        <v>2</v>
      </c>
      <c r="E22" s="114">
        <v>78</v>
      </c>
      <c r="F22" s="113">
        <v>4</v>
      </c>
      <c r="G22" s="205">
        <v>70</v>
      </c>
      <c r="H22" s="206">
        <v>2</v>
      </c>
      <c r="I22" s="115">
        <v>71</v>
      </c>
      <c r="J22" s="206">
        <v>3</v>
      </c>
      <c r="K22" s="207"/>
      <c r="L22" s="208"/>
      <c r="M22" s="116">
        <v>117</v>
      </c>
      <c r="N22" s="208">
        <v>5</v>
      </c>
      <c r="O22" s="201"/>
      <c r="P22" s="202"/>
      <c r="Q22" s="117"/>
      <c r="R22" s="202"/>
      <c r="S22" s="211"/>
      <c r="T22" s="212"/>
      <c r="U22" s="213"/>
      <c r="V22" s="212"/>
      <c r="W22" s="205"/>
      <c r="X22" s="206"/>
      <c r="Y22" s="115"/>
      <c r="Z22" s="206"/>
      <c r="AA22" s="296"/>
      <c r="AB22" s="296"/>
      <c r="AC22" s="296">
        <v>22</v>
      </c>
      <c r="AD22" s="296">
        <v>1</v>
      </c>
      <c r="AE22" s="251"/>
      <c r="AF22" s="251"/>
      <c r="AG22" s="251"/>
      <c r="AH22" s="251"/>
      <c r="AI22" s="277"/>
      <c r="AJ22" s="277"/>
      <c r="AK22" s="277"/>
      <c r="AL22" s="277"/>
      <c r="AM22" s="171">
        <f>D22+H22+L22+P22+T22+X22+AB22+AF22+AJ22</f>
        <v>4</v>
      </c>
      <c r="AN22" s="50">
        <f>F22+J22+N22+R22+V22+Z22+AD22+AH22+AL22</f>
        <v>13</v>
      </c>
      <c r="AO22" s="51">
        <f>AM22+AN22</f>
        <v>17</v>
      </c>
      <c r="AP22" s="173">
        <f>C22+G22+K22+O22+S22+W22+AA22+AE22+AI22</f>
        <v>143</v>
      </c>
      <c r="AQ22" s="120">
        <f>E22+I22+M22+Q22+U22+Y22+AC22+AG22+AK22</f>
        <v>288</v>
      </c>
      <c r="AR22" s="170">
        <f>AP22+AQ22</f>
        <v>431</v>
      </c>
      <c r="AS22" s="171">
        <v>12</v>
      </c>
      <c r="AX22" s="59"/>
      <c r="AY22" s="57"/>
      <c r="AZ22" s="57"/>
      <c r="BA22" s="57"/>
    </row>
    <row r="23" spans="1:53" ht="17.25" thickBot="1" x14ac:dyDescent="0.35">
      <c r="A23" s="49">
        <v>13</v>
      </c>
      <c r="B23" s="134" t="s">
        <v>537</v>
      </c>
      <c r="C23" s="226">
        <v>86</v>
      </c>
      <c r="D23" s="227">
        <v>3</v>
      </c>
      <c r="E23" s="114">
        <v>75</v>
      </c>
      <c r="F23" s="227">
        <v>3</v>
      </c>
      <c r="G23" s="224">
        <v>33</v>
      </c>
      <c r="H23" s="225">
        <v>1</v>
      </c>
      <c r="I23" s="115"/>
      <c r="J23" s="225"/>
      <c r="K23" s="228">
        <v>33</v>
      </c>
      <c r="L23" s="229">
        <v>1</v>
      </c>
      <c r="M23" s="116"/>
      <c r="N23" s="229"/>
      <c r="O23" s="230"/>
      <c r="P23" s="231"/>
      <c r="Q23" s="117">
        <v>25</v>
      </c>
      <c r="R23" s="231">
        <v>1</v>
      </c>
      <c r="S23" s="232">
        <v>23</v>
      </c>
      <c r="T23" s="233">
        <v>1</v>
      </c>
      <c r="U23" s="213"/>
      <c r="V23" s="233"/>
      <c r="W23" s="224">
        <v>35</v>
      </c>
      <c r="X23" s="225">
        <v>1</v>
      </c>
      <c r="Y23" s="115">
        <v>63</v>
      </c>
      <c r="Z23" s="225">
        <v>3</v>
      </c>
      <c r="AA23" s="296"/>
      <c r="AB23" s="296"/>
      <c r="AC23" s="296"/>
      <c r="AD23" s="296"/>
      <c r="AE23" s="251"/>
      <c r="AF23" s="251"/>
      <c r="AG23" s="251">
        <v>30</v>
      </c>
      <c r="AH23" s="251">
        <v>1</v>
      </c>
      <c r="AI23" s="277"/>
      <c r="AJ23" s="277"/>
      <c r="AK23" s="277"/>
      <c r="AL23" s="277"/>
      <c r="AM23" s="171">
        <f>D23+H23+L23+P23+T23+X23+AB23+AF23+AJ23</f>
        <v>7</v>
      </c>
      <c r="AN23" s="50">
        <f>F23+J23+N23+R23+V23+Z23+AD23+AH23+AL23</f>
        <v>8</v>
      </c>
      <c r="AO23" s="51">
        <f>AM23+AN23</f>
        <v>15</v>
      </c>
      <c r="AP23" s="173">
        <f>C23+G23+K23+O23+S23+W23+AA23+AE23+AI23</f>
        <v>210</v>
      </c>
      <c r="AQ23" s="120">
        <f>E23+I23+M23+Q23+U23+Y23+AC23+AG23+AK23</f>
        <v>193</v>
      </c>
      <c r="AR23" s="170">
        <f>AP23+AQ23</f>
        <v>403</v>
      </c>
      <c r="AS23" s="171">
        <v>13</v>
      </c>
      <c r="AX23" s="59"/>
      <c r="AY23" s="58"/>
      <c r="AZ23" s="57"/>
      <c r="BA23" s="57"/>
    </row>
    <row r="24" spans="1:53" ht="17.25" thickBot="1" x14ac:dyDescent="0.35">
      <c r="A24" s="49">
        <v>14</v>
      </c>
      <c r="B24" s="168" t="s">
        <v>391</v>
      </c>
      <c r="C24" s="291"/>
      <c r="D24" s="292"/>
      <c r="E24" s="114"/>
      <c r="F24" s="292"/>
      <c r="G24" s="285"/>
      <c r="H24" s="286"/>
      <c r="I24" s="115"/>
      <c r="J24" s="286"/>
      <c r="K24" s="293"/>
      <c r="L24" s="294"/>
      <c r="M24" s="116"/>
      <c r="N24" s="294"/>
      <c r="O24" s="287">
        <v>30</v>
      </c>
      <c r="P24" s="288">
        <v>1</v>
      </c>
      <c r="Q24" s="117"/>
      <c r="R24" s="288"/>
      <c r="S24" s="289">
        <v>79</v>
      </c>
      <c r="T24" s="290">
        <v>2</v>
      </c>
      <c r="U24" s="213"/>
      <c r="V24" s="290"/>
      <c r="W24" s="285"/>
      <c r="X24" s="286"/>
      <c r="Y24" s="115"/>
      <c r="Z24" s="286"/>
      <c r="AA24" s="296">
        <v>72</v>
      </c>
      <c r="AB24" s="296">
        <v>3</v>
      </c>
      <c r="AC24" s="296"/>
      <c r="AD24" s="296"/>
      <c r="AE24" s="251">
        <v>95</v>
      </c>
      <c r="AF24" s="251">
        <v>3</v>
      </c>
      <c r="AG24" s="251"/>
      <c r="AH24" s="251"/>
      <c r="AI24" s="277">
        <v>95</v>
      </c>
      <c r="AJ24" s="277">
        <v>3</v>
      </c>
      <c r="AK24" s="277"/>
      <c r="AL24" s="277"/>
      <c r="AM24" s="171">
        <f>D24+H24+L24+P24+T24+X24+AB24+AF24+AJ24</f>
        <v>12</v>
      </c>
      <c r="AN24" s="50">
        <f>F24+J24+N24+R24+V24+Z24+AD24+AH24+AL24</f>
        <v>0</v>
      </c>
      <c r="AO24" s="51">
        <f>AM24+AN24</f>
        <v>12</v>
      </c>
      <c r="AP24" s="173">
        <f>C24+G24+K24+O24+S24+W24+AA24+AE24+AI24</f>
        <v>371</v>
      </c>
      <c r="AQ24" s="120">
        <f>E24+I24+M24+Q24+U24+Y24+AC24+AG24+AK24</f>
        <v>0</v>
      </c>
      <c r="AR24" s="170">
        <f>AP24+AQ24</f>
        <v>371</v>
      </c>
      <c r="AS24" s="171">
        <v>14</v>
      </c>
      <c r="AX24" s="59"/>
      <c r="AY24" s="57"/>
      <c r="AZ24" s="57"/>
      <c r="BA24" s="57"/>
    </row>
    <row r="25" spans="1:53" ht="17.25" thickBot="1" x14ac:dyDescent="0.35">
      <c r="A25" s="49">
        <v>15</v>
      </c>
      <c r="B25" s="134" t="s">
        <v>112</v>
      </c>
      <c r="C25" s="121"/>
      <c r="D25" s="122"/>
      <c r="E25" s="123">
        <v>250</v>
      </c>
      <c r="F25" s="122">
        <v>12</v>
      </c>
      <c r="G25" s="124"/>
      <c r="H25" s="125"/>
      <c r="I25" s="126"/>
      <c r="J25" s="125"/>
      <c r="K25" s="127"/>
      <c r="L25" s="128"/>
      <c r="M25" s="129">
        <v>20</v>
      </c>
      <c r="N25" s="128">
        <v>1</v>
      </c>
      <c r="O25" s="130"/>
      <c r="P25" s="131"/>
      <c r="Q25" s="132"/>
      <c r="R25" s="131"/>
      <c r="S25" s="214"/>
      <c r="T25" s="215"/>
      <c r="U25" s="216">
        <v>46</v>
      </c>
      <c r="V25" s="215">
        <v>2</v>
      </c>
      <c r="W25" s="124"/>
      <c r="X25" s="125"/>
      <c r="Y25" s="126">
        <v>44</v>
      </c>
      <c r="Z25" s="125">
        <v>2</v>
      </c>
      <c r="AA25" s="297"/>
      <c r="AB25" s="297"/>
      <c r="AC25" s="297"/>
      <c r="AD25" s="297"/>
      <c r="AE25" s="252"/>
      <c r="AF25" s="252"/>
      <c r="AG25" s="252"/>
      <c r="AH25" s="252"/>
      <c r="AI25" s="278"/>
      <c r="AJ25" s="278"/>
      <c r="AK25" s="278"/>
      <c r="AL25" s="278"/>
      <c r="AM25" s="171">
        <f>D25+H25+L25+P25+T25+X25+AB25+AF25+AJ25</f>
        <v>0</v>
      </c>
      <c r="AN25" s="50">
        <f>F25+J25+N25+R25+V25+Z25+AD25+AH25+AL25</f>
        <v>17</v>
      </c>
      <c r="AO25" s="51">
        <f>AM25+AN25</f>
        <v>17</v>
      </c>
      <c r="AP25" s="173">
        <f>C25+G25+K25+O25+S25+W25+AA25+AE25+AI25</f>
        <v>0</v>
      </c>
      <c r="AQ25" s="120">
        <f>E25+I25+M25+Q25+U25+Y25+AC25+AG25+AK25</f>
        <v>360</v>
      </c>
      <c r="AR25" s="170">
        <f>AP25+AQ25</f>
        <v>360</v>
      </c>
      <c r="AS25" s="171">
        <v>15</v>
      </c>
      <c r="AX25" s="59"/>
      <c r="AY25" s="60"/>
      <c r="AZ25" s="60"/>
      <c r="BA25" s="60"/>
    </row>
    <row r="26" spans="1:53" ht="17.25" thickBot="1" x14ac:dyDescent="0.35">
      <c r="A26" s="49">
        <v>16</v>
      </c>
      <c r="B26" s="133" t="s">
        <v>81</v>
      </c>
      <c r="C26" s="121"/>
      <c r="D26" s="122"/>
      <c r="E26" s="123">
        <v>60</v>
      </c>
      <c r="F26" s="122">
        <v>2</v>
      </c>
      <c r="G26" s="124"/>
      <c r="H26" s="125"/>
      <c r="I26" s="126">
        <v>30</v>
      </c>
      <c r="J26" s="125">
        <v>1</v>
      </c>
      <c r="K26" s="127">
        <v>30</v>
      </c>
      <c r="L26" s="128">
        <v>1</v>
      </c>
      <c r="M26" s="129">
        <v>30</v>
      </c>
      <c r="N26" s="128">
        <v>1</v>
      </c>
      <c r="O26" s="130"/>
      <c r="P26" s="131"/>
      <c r="Q26" s="132">
        <v>60</v>
      </c>
      <c r="R26" s="131">
        <v>2</v>
      </c>
      <c r="S26" s="214"/>
      <c r="T26" s="215"/>
      <c r="U26" s="216">
        <v>55</v>
      </c>
      <c r="V26" s="215">
        <v>2</v>
      </c>
      <c r="W26" s="124"/>
      <c r="X26" s="125"/>
      <c r="Y26" s="126">
        <v>30</v>
      </c>
      <c r="Z26" s="125">
        <v>1</v>
      </c>
      <c r="AA26" s="297"/>
      <c r="AB26" s="297"/>
      <c r="AC26" s="297">
        <v>60</v>
      </c>
      <c r="AD26" s="297">
        <v>2</v>
      </c>
      <c r="AE26" s="252"/>
      <c r="AF26" s="252"/>
      <c r="AG26" s="252"/>
      <c r="AH26" s="252"/>
      <c r="AI26" s="278"/>
      <c r="AJ26" s="278"/>
      <c r="AK26" s="278"/>
      <c r="AL26" s="278"/>
      <c r="AM26" s="171">
        <f>D26+H26+L26+P26+T26+X26+AB26+AF26+AJ26</f>
        <v>1</v>
      </c>
      <c r="AN26" s="50">
        <f>F26+J26+N26+R26+V26+Z26+AD26+AH26+AL26</f>
        <v>11</v>
      </c>
      <c r="AO26" s="51">
        <f>AM26+AN26</f>
        <v>12</v>
      </c>
      <c r="AP26" s="173">
        <f>C26+G26+K26+O26+S26+W26+AA26+AE26+AI26</f>
        <v>30</v>
      </c>
      <c r="AQ26" s="120">
        <f>E26+I26+M26+Q26+U26+Y26+AC26+AG26+AK26</f>
        <v>325</v>
      </c>
      <c r="AR26" s="170">
        <f>AP26+AQ26</f>
        <v>355</v>
      </c>
      <c r="AS26" s="171">
        <v>16</v>
      </c>
      <c r="AX26" s="59"/>
      <c r="AY26" s="58"/>
      <c r="AZ26" s="57"/>
      <c r="BA26" s="57"/>
    </row>
    <row r="27" spans="1:53" ht="16.5" thickBot="1" x14ac:dyDescent="0.3">
      <c r="A27" s="49">
        <v>17</v>
      </c>
      <c r="B27" s="133" t="s">
        <v>122</v>
      </c>
      <c r="C27" s="291"/>
      <c r="D27" s="292"/>
      <c r="E27" s="114">
        <v>100</v>
      </c>
      <c r="F27" s="292">
        <v>4</v>
      </c>
      <c r="G27" s="285"/>
      <c r="H27" s="286"/>
      <c r="I27" s="115">
        <v>30</v>
      </c>
      <c r="J27" s="286">
        <v>1</v>
      </c>
      <c r="K27" s="293"/>
      <c r="L27" s="294"/>
      <c r="M27" s="116">
        <v>30</v>
      </c>
      <c r="N27" s="294">
        <v>1</v>
      </c>
      <c r="O27" s="287"/>
      <c r="P27" s="288"/>
      <c r="Q27" s="117">
        <v>25</v>
      </c>
      <c r="R27" s="288">
        <v>1</v>
      </c>
      <c r="S27" s="289"/>
      <c r="T27" s="290"/>
      <c r="U27" s="213">
        <v>35</v>
      </c>
      <c r="V27" s="290">
        <v>2</v>
      </c>
      <c r="W27" s="285"/>
      <c r="X27" s="286"/>
      <c r="Y27" s="115">
        <v>55</v>
      </c>
      <c r="Z27" s="286">
        <v>2</v>
      </c>
      <c r="AA27" s="296"/>
      <c r="AB27" s="296"/>
      <c r="AC27" s="296">
        <v>18</v>
      </c>
      <c r="AD27" s="296">
        <v>1</v>
      </c>
      <c r="AE27" s="251"/>
      <c r="AF27" s="251"/>
      <c r="AG27" s="251">
        <v>22</v>
      </c>
      <c r="AH27" s="251">
        <v>1</v>
      </c>
      <c r="AI27" s="277"/>
      <c r="AJ27" s="277"/>
      <c r="AK27" s="277">
        <v>22</v>
      </c>
      <c r="AL27" s="277">
        <v>1</v>
      </c>
      <c r="AM27" s="171">
        <f>D27+H27+L27+P27+T27+X27+AB27+AF27+AJ27</f>
        <v>0</v>
      </c>
      <c r="AN27" s="50">
        <f>F27+J27+N27+R27+V27+Z27+AD27+AH27+AL27</f>
        <v>14</v>
      </c>
      <c r="AO27" s="51">
        <f>AM27+AN27</f>
        <v>14</v>
      </c>
      <c r="AP27" s="173">
        <f>C27+G27+K27+O27+S27+W27+AA27+AE27+AI27</f>
        <v>0</v>
      </c>
      <c r="AQ27" s="120">
        <f>E27+I27+M27+Q27+U27+Y27+AC27+AG27+AK27</f>
        <v>337</v>
      </c>
      <c r="AR27" s="170">
        <f>AP27+AQ27</f>
        <v>337</v>
      </c>
      <c r="AS27" s="171">
        <v>17</v>
      </c>
      <c r="AX27" s="57"/>
      <c r="AY27" s="57"/>
      <c r="AZ27" s="57"/>
      <c r="BA27" s="57"/>
    </row>
    <row r="28" spans="1:53" ht="16.5" thickBot="1" x14ac:dyDescent="0.3">
      <c r="A28" s="49">
        <v>18</v>
      </c>
      <c r="B28" s="133" t="s">
        <v>185</v>
      </c>
      <c r="C28" s="268"/>
      <c r="D28" s="269"/>
      <c r="E28" s="114">
        <v>25</v>
      </c>
      <c r="F28" s="269">
        <v>1</v>
      </c>
      <c r="G28" s="264"/>
      <c r="H28" s="265"/>
      <c r="I28" s="115"/>
      <c r="J28" s="265"/>
      <c r="K28" s="270"/>
      <c r="L28" s="271"/>
      <c r="M28" s="116"/>
      <c r="N28" s="271"/>
      <c r="O28" s="266"/>
      <c r="P28" s="267"/>
      <c r="Q28" s="117"/>
      <c r="R28" s="267"/>
      <c r="S28" s="272"/>
      <c r="T28" s="273"/>
      <c r="U28" s="213">
        <v>70</v>
      </c>
      <c r="V28" s="273">
        <v>3</v>
      </c>
      <c r="W28" s="264"/>
      <c r="X28" s="265"/>
      <c r="Y28" s="115">
        <v>63</v>
      </c>
      <c r="Z28" s="265">
        <v>3</v>
      </c>
      <c r="AA28" s="296"/>
      <c r="AB28" s="296"/>
      <c r="AC28" s="296">
        <v>72</v>
      </c>
      <c r="AD28" s="296">
        <v>3</v>
      </c>
      <c r="AE28" s="251"/>
      <c r="AF28" s="251"/>
      <c r="AG28" s="251"/>
      <c r="AH28" s="251"/>
      <c r="AI28" s="277"/>
      <c r="AJ28" s="277"/>
      <c r="AK28" s="277">
        <v>102</v>
      </c>
      <c r="AL28" s="277">
        <v>4</v>
      </c>
      <c r="AM28" s="171">
        <f>D28+H28+L28+P28+T28+X28+AB28+AF28+AJ28</f>
        <v>0</v>
      </c>
      <c r="AN28" s="50">
        <f>F28+J28+N28+R28+V28+Z28+AD28+AH28+AL28</f>
        <v>14</v>
      </c>
      <c r="AO28" s="51">
        <f>AM28+AN28</f>
        <v>14</v>
      </c>
      <c r="AP28" s="173">
        <f>C28+G28+K28+O28+S28+W28+AA28+AE28+AI28</f>
        <v>0</v>
      </c>
      <c r="AQ28" s="120">
        <f>E28+I28+M28+Q28+U28+Y28+AC28+AG28+AK28</f>
        <v>332</v>
      </c>
      <c r="AR28" s="170">
        <f>AP28+AQ28</f>
        <v>332</v>
      </c>
      <c r="AS28" s="171">
        <v>18</v>
      </c>
      <c r="AX28" s="57"/>
      <c r="AY28" s="57"/>
      <c r="AZ28" s="57"/>
      <c r="BA28" s="57"/>
    </row>
    <row r="29" spans="1:53" ht="16.5" thickBot="1" x14ac:dyDescent="0.3">
      <c r="A29" s="49">
        <v>19</v>
      </c>
      <c r="B29" s="169" t="s">
        <v>320</v>
      </c>
      <c r="C29" s="155"/>
      <c r="D29" s="156"/>
      <c r="E29" s="114"/>
      <c r="F29" s="156"/>
      <c r="G29" s="205"/>
      <c r="H29" s="206"/>
      <c r="I29" s="115"/>
      <c r="J29" s="206"/>
      <c r="K29" s="207"/>
      <c r="L29" s="208"/>
      <c r="M29" s="116">
        <v>34</v>
      </c>
      <c r="N29" s="208">
        <v>2</v>
      </c>
      <c r="O29" s="201"/>
      <c r="P29" s="202"/>
      <c r="Q29" s="117">
        <v>36</v>
      </c>
      <c r="R29" s="202">
        <v>2</v>
      </c>
      <c r="S29" s="211"/>
      <c r="T29" s="212"/>
      <c r="U29" s="213">
        <v>47</v>
      </c>
      <c r="V29" s="212">
        <v>2</v>
      </c>
      <c r="W29" s="205"/>
      <c r="X29" s="206"/>
      <c r="Y29" s="115">
        <v>75</v>
      </c>
      <c r="Z29" s="206">
        <v>3</v>
      </c>
      <c r="AA29" s="296"/>
      <c r="AB29" s="296"/>
      <c r="AC29" s="296">
        <v>48</v>
      </c>
      <c r="AD29" s="296">
        <v>2</v>
      </c>
      <c r="AE29" s="251"/>
      <c r="AF29" s="251"/>
      <c r="AG29" s="251"/>
      <c r="AH29" s="251"/>
      <c r="AI29" s="277"/>
      <c r="AJ29" s="277"/>
      <c r="AK29" s="277">
        <v>55</v>
      </c>
      <c r="AL29" s="277">
        <v>2</v>
      </c>
      <c r="AM29" s="171">
        <f>D29+H29+L29+P29+T29+X29+AB29+AF29+AJ29</f>
        <v>0</v>
      </c>
      <c r="AN29" s="50">
        <f>F29+J29+N29+R29+V29+Z29+AD29+AH29+AL29</f>
        <v>13</v>
      </c>
      <c r="AO29" s="51">
        <f>AM29+AN29</f>
        <v>13</v>
      </c>
      <c r="AP29" s="173">
        <f>C29+G29+K29+O29+S29+W29+AA29+AE29+AI29</f>
        <v>0</v>
      </c>
      <c r="AQ29" s="120">
        <f>E29+I29+M29+Q29+U29+Y29+AC29+AG29+AK29</f>
        <v>295</v>
      </c>
      <c r="AR29" s="170">
        <f>AP29+AQ29</f>
        <v>295</v>
      </c>
      <c r="AS29" s="171">
        <v>19</v>
      </c>
      <c r="AX29" s="57"/>
      <c r="AY29" s="57"/>
      <c r="AZ29" s="57"/>
      <c r="BA29" s="57"/>
    </row>
    <row r="30" spans="1:53" ht="17.25" thickBot="1" x14ac:dyDescent="0.35">
      <c r="A30" s="49">
        <v>20</v>
      </c>
      <c r="B30" s="168" t="s">
        <v>362</v>
      </c>
      <c r="C30" s="112"/>
      <c r="D30" s="113"/>
      <c r="E30" s="114"/>
      <c r="F30" s="113"/>
      <c r="G30" s="205"/>
      <c r="H30" s="206"/>
      <c r="I30" s="115"/>
      <c r="J30" s="206"/>
      <c r="K30" s="207">
        <v>35</v>
      </c>
      <c r="L30" s="208">
        <v>1</v>
      </c>
      <c r="M30" s="116"/>
      <c r="N30" s="208"/>
      <c r="O30" s="201">
        <v>30</v>
      </c>
      <c r="P30" s="202">
        <v>1</v>
      </c>
      <c r="Q30" s="117"/>
      <c r="R30" s="202"/>
      <c r="S30" s="211">
        <v>38</v>
      </c>
      <c r="T30" s="212">
        <v>1</v>
      </c>
      <c r="U30" s="213"/>
      <c r="V30" s="212"/>
      <c r="W30" s="205">
        <v>35</v>
      </c>
      <c r="X30" s="206">
        <v>1</v>
      </c>
      <c r="Y30" s="115">
        <v>127</v>
      </c>
      <c r="Z30" s="206">
        <v>5</v>
      </c>
      <c r="AA30" s="296"/>
      <c r="AB30" s="296"/>
      <c r="AC30" s="296"/>
      <c r="AD30" s="296"/>
      <c r="AE30" s="251"/>
      <c r="AF30" s="251"/>
      <c r="AG30" s="251"/>
      <c r="AH30" s="251"/>
      <c r="AI30" s="277"/>
      <c r="AJ30" s="277"/>
      <c r="AK30" s="277"/>
      <c r="AL30" s="277"/>
      <c r="AM30" s="171">
        <f>D30+H30+L30+P30+T30+X30+AB30+AF30+AJ30</f>
        <v>4</v>
      </c>
      <c r="AN30" s="50">
        <f>F30+J30+N30+R30+V30+Z30+AD30+AH30+AL30</f>
        <v>5</v>
      </c>
      <c r="AO30" s="51">
        <f>AM30+AN30</f>
        <v>9</v>
      </c>
      <c r="AP30" s="173">
        <f>C30+G30+K30+O30+S30+W30+AA30+AE30+AI30</f>
        <v>138</v>
      </c>
      <c r="AQ30" s="120">
        <f>E30+I30+M30+Q30+U30+Y30+AC30+AG30+AK30</f>
        <v>127</v>
      </c>
      <c r="AR30" s="170">
        <f>AP30+AQ30</f>
        <v>265</v>
      </c>
      <c r="AS30" s="171">
        <v>20</v>
      </c>
      <c r="AX30" s="59"/>
      <c r="AY30" s="58"/>
      <c r="AZ30" s="57"/>
      <c r="BA30" s="57"/>
    </row>
    <row r="31" spans="1:53" ht="17.25" thickBot="1" x14ac:dyDescent="0.35">
      <c r="A31" s="49">
        <v>21</v>
      </c>
      <c r="B31" s="134" t="s">
        <v>381</v>
      </c>
      <c r="C31" s="112"/>
      <c r="D31" s="113"/>
      <c r="E31" s="114"/>
      <c r="F31" s="113"/>
      <c r="G31" s="205"/>
      <c r="H31" s="206"/>
      <c r="I31" s="115"/>
      <c r="J31" s="206"/>
      <c r="K31" s="207">
        <v>48</v>
      </c>
      <c r="L31" s="208">
        <v>2</v>
      </c>
      <c r="M31" s="116"/>
      <c r="N31" s="208"/>
      <c r="O31" s="201">
        <v>30</v>
      </c>
      <c r="P31" s="202">
        <v>1</v>
      </c>
      <c r="Q31" s="117"/>
      <c r="R31" s="202"/>
      <c r="S31" s="211"/>
      <c r="T31" s="212"/>
      <c r="U31" s="213">
        <v>20</v>
      </c>
      <c r="V31" s="212">
        <v>1</v>
      </c>
      <c r="W31" s="205"/>
      <c r="X31" s="206"/>
      <c r="Y31" s="115"/>
      <c r="Z31" s="206"/>
      <c r="AA31" s="296">
        <v>42</v>
      </c>
      <c r="AB31" s="296">
        <v>1</v>
      </c>
      <c r="AC31" s="296">
        <v>42</v>
      </c>
      <c r="AD31" s="296">
        <v>2</v>
      </c>
      <c r="AE31" s="251">
        <v>30</v>
      </c>
      <c r="AF31" s="251">
        <v>1</v>
      </c>
      <c r="AG31" s="251">
        <v>50</v>
      </c>
      <c r="AH31" s="251">
        <v>2</v>
      </c>
      <c r="AI31" s="277"/>
      <c r="AJ31" s="277"/>
      <c r="AK31" s="277"/>
      <c r="AL31" s="277"/>
      <c r="AM31" s="171">
        <f>D31+H31+L31+P31+T31+X31+AB31+AF31+AJ31</f>
        <v>5</v>
      </c>
      <c r="AN31" s="50">
        <f>F31+J31+N31+R31+V31+Z31+AD31+AH31+AL31</f>
        <v>5</v>
      </c>
      <c r="AO31" s="51">
        <f>AM31+AN31</f>
        <v>10</v>
      </c>
      <c r="AP31" s="173">
        <f>C31+G31+K31+O31+S31+W31+AA31+AE31+AI31</f>
        <v>150</v>
      </c>
      <c r="AQ31" s="120">
        <f>E31+I31+M31+Q31+U31+Y31+AC31+AG31+AK31</f>
        <v>112</v>
      </c>
      <c r="AR31" s="170">
        <f>AP31+AQ31</f>
        <v>262</v>
      </c>
      <c r="AS31" s="171">
        <v>21</v>
      </c>
      <c r="AX31" s="59"/>
      <c r="AY31" s="57"/>
      <c r="AZ31" s="57"/>
      <c r="BA31" s="57"/>
    </row>
    <row r="32" spans="1:53" ht="17.25" thickBot="1" x14ac:dyDescent="0.35">
      <c r="A32" s="49">
        <v>22</v>
      </c>
      <c r="B32" s="168" t="s">
        <v>450</v>
      </c>
      <c r="C32" s="112"/>
      <c r="D32" s="113"/>
      <c r="E32" s="114">
        <v>22</v>
      </c>
      <c r="F32" s="113">
        <v>1</v>
      </c>
      <c r="G32" s="205"/>
      <c r="H32" s="206"/>
      <c r="I32" s="115">
        <v>25</v>
      </c>
      <c r="J32" s="206">
        <v>1</v>
      </c>
      <c r="K32" s="207"/>
      <c r="L32" s="208"/>
      <c r="M32" s="116">
        <v>25</v>
      </c>
      <c r="N32" s="208">
        <v>1</v>
      </c>
      <c r="O32" s="201"/>
      <c r="P32" s="202"/>
      <c r="Q32" s="117">
        <v>25</v>
      </c>
      <c r="R32" s="202">
        <v>1</v>
      </c>
      <c r="S32" s="211">
        <v>18</v>
      </c>
      <c r="T32" s="212">
        <v>1</v>
      </c>
      <c r="U32" s="213">
        <v>20</v>
      </c>
      <c r="V32" s="212">
        <v>1</v>
      </c>
      <c r="W32" s="205"/>
      <c r="X32" s="206"/>
      <c r="Y32" s="115"/>
      <c r="Z32" s="206"/>
      <c r="AA32" s="296"/>
      <c r="AB32" s="296"/>
      <c r="AC32" s="296">
        <v>55</v>
      </c>
      <c r="AD32" s="296">
        <v>2</v>
      </c>
      <c r="AE32" s="251"/>
      <c r="AF32" s="251"/>
      <c r="AG32" s="251">
        <v>47</v>
      </c>
      <c r="AH32" s="251">
        <v>2</v>
      </c>
      <c r="AI32" s="277"/>
      <c r="AJ32" s="277"/>
      <c r="AK32" s="277">
        <v>22</v>
      </c>
      <c r="AL32" s="277">
        <v>1</v>
      </c>
      <c r="AM32" s="171">
        <f>D32+H32+L32+P32+T32+X32+AB32+AF32+AJ32</f>
        <v>1</v>
      </c>
      <c r="AN32" s="50">
        <f>F32+J32+N32+R32+V32+Z32+AD32+AH32+AL32</f>
        <v>10</v>
      </c>
      <c r="AO32" s="51">
        <f>AM32+AN32</f>
        <v>11</v>
      </c>
      <c r="AP32" s="173">
        <f>C32+G32+K32+O32+S32+W32+AA32+AE32+AI32</f>
        <v>18</v>
      </c>
      <c r="AQ32" s="120">
        <f>E32+I32+M32+Q32+U32+Y32+AC32+AG32+AK32</f>
        <v>241</v>
      </c>
      <c r="AR32" s="170">
        <f>AP32+AQ32</f>
        <v>259</v>
      </c>
      <c r="AS32" s="171">
        <v>22</v>
      </c>
      <c r="AX32" s="59"/>
      <c r="AY32" s="57"/>
      <c r="AZ32" s="57"/>
      <c r="BA32" s="57"/>
    </row>
    <row r="33" spans="1:53" ht="16.5" thickBot="1" x14ac:dyDescent="0.3">
      <c r="A33" s="49">
        <v>23</v>
      </c>
      <c r="B33" s="133" t="s">
        <v>171</v>
      </c>
      <c r="C33" s="112"/>
      <c r="D33" s="113"/>
      <c r="E33" s="114">
        <v>30</v>
      </c>
      <c r="F33" s="113">
        <v>1</v>
      </c>
      <c r="G33" s="205"/>
      <c r="H33" s="206"/>
      <c r="I33" s="115">
        <v>30</v>
      </c>
      <c r="J33" s="206">
        <v>1</v>
      </c>
      <c r="K33" s="207"/>
      <c r="L33" s="208"/>
      <c r="M33" s="116">
        <v>30</v>
      </c>
      <c r="N33" s="208">
        <v>1</v>
      </c>
      <c r="O33" s="201"/>
      <c r="P33" s="202"/>
      <c r="Q33" s="117">
        <v>30</v>
      </c>
      <c r="R33" s="202">
        <v>1</v>
      </c>
      <c r="S33" s="211"/>
      <c r="T33" s="212"/>
      <c r="U33" s="213">
        <v>25</v>
      </c>
      <c r="V33" s="212">
        <v>1</v>
      </c>
      <c r="W33" s="205"/>
      <c r="X33" s="206"/>
      <c r="Y33" s="115">
        <v>25</v>
      </c>
      <c r="Z33" s="206">
        <v>1</v>
      </c>
      <c r="AA33" s="296"/>
      <c r="AB33" s="296"/>
      <c r="AC33" s="296">
        <v>30</v>
      </c>
      <c r="AD33" s="296">
        <v>1</v>
      </c>
      <c r="AE33" s="251"/>
      <c r="AF33" s="251"/>
      <c r="AG33" s="251">
        <v>25</v>
      </c>
      <c r="AH33" s="251">
        <v>1</v>
      </c>
      <c r="AI33" s="277"/>
      <c r="AJ33" s="277"/>
      <c r="AK33" s="277">
        <v>30</v>
      </c>
      <c r="AL33" s="277">
        <v>1</v>
      </c>
      <c r="AM33" s="171">
        <f>D33+H33+L33+P33+T33+X33+AB33+AF33+AJ33</f>
        <v>0</v>
      </c>
      <c r="AN33" s="50">
        <f>F33+J33+N33+R33+V33+Z33+AD33+AH33+AL33</f>
        <v>9</v>
      </c>
      <c r="AO33" s="51">
        <f>AM33+AN33</f>
        <v>9</v>
      </c>
      <c r="AP33" s="173">
        <f>C33+G33+K33+O33+S33+W33+AA33+AE33+AI33</f>
        <v>0</v>
      </c>
      <c r="AQ33" s="120">
        <f>E33+I33+M33+Q33+U33+Y33+AC33+AG33+AK33</f>
        <v>255</v>
      </c>
      <c r="AR33" s="170">
        <f>AP33+AQ33</f>
        <v>255</v>
      </c>
      <c r="AS33" s="171">
        <v>23</v>
      </c>
      <c r="AX33" s="57"/>
      <c r="AY33" s="57"/>
      <c r="AZ33" s="57"/>
      <c r="BA33" s="57"/>
    </row>
    <row r="34" spans="1:53" ht="16.5" thickBot="1" x14ac:dyDescent="0.3">
      <c r="A34" s="49">
        <v>24</v>
      </c>
      <c r="B34" s="133" t="s">
        <v>83</v>
      </c>
      <c r="C34" s="291"/>
      <c r="D34" s="292"/>
      <c r="E34" s="114">
        <v>25</v>
      </c>
      <c r="F34" s="292">
        <v>1</v>
      </c>
      <c r="G34" s="285"/>
      <c r="H34" s="286"/>
      <c r="I34" s="115">
        <v>30</v>
      </c>
      <c r="J34" s="286">
        <v>1</v>
      </c>
      <c r="K34" s="293"/>
      <c r="L34" s="294"/>
      <c r="M34" s="116">
        <v>25</v>
      </c>
      <c r="N34" s="294">
        <v>1</v>
      </c>
      <c r="O34" s="287"/>
      <c r="P34" s="288"/>
      <c r="Q34" s="117">
        <v>30</v>
      </c>
      <c r="R34" s="288">
        <v>1</v>
      </c>
      <c r="S34" s="289"/>
      <c r="T34" s="290"/>
      <c r="U34" s="213">
        <v>15</v>
      </c>
      <c r="V34" s="290">
        <v>1</v>
      </c>
      <c r="W34" s="285"/>
      <c r="X34" s="286"/>
      <c r="Y34" s="115">
        <v>16</v>
      </c>
      <c r="Z34" s="286">
        <v>1</v>
      </c>
      <c r="AA34" s="296"/>
      <c r="AB34" s="296"/>
      <c r="AC34" s="296">
        <v>25</v>
      </c>
      <c r="AD34" s="296">
        <v>1</v>
      </c>
      <c r="AE34" s="251"/>
      <c r="AF34" s="251"/>
      <c r="AG34" s="251">
        <v>25</v>
      </c>
      <c r="AH34" s="251">
        <v>1</v>
      </c>
      <c r="AI34" s="277"/>
      <c r="AJ34" s="277"/>
      <c r="AK34" s="277">
        <v>22</v>
      </c>
      <c r="AL34" s="277">
        <v>1</v>
      </c>
      <c r="AM34" s="171">
        <f>D34+H34+L34+P34+T34+X34+AB34+AF34+AJ34</f>
        <v>0</v>
      </c>
      <c r="AN34" s="50">
        <f>F34+J34+N34+R34+V34+Z34+AD34+AH34+AL34</f>
        <v>9</v>
      </c>
      <c r="AO34" s="51">
        <f>AM34+AN34</f>
        <v>9</v>
      </c>
      <c r="AP34" s="173">
        <f>C34+G34+K34+O34+S34+W34+AA34+AE34+AI34</f>
        <v>0</v>
      </c>
      <c r="AQ34" s="120">
        <f>E34+I34+M34+Q34+U34+Y34+AC34+AG34+AK34</f>
        <v>213</v>
      </c>
      <c r="AR34" s="170">
        <f>AP34+AQ34</f>
        <v>213</v>
      </c>
      <c r="AS34" s="171">
        <v>24</v>
      </c>
      <c r="AX34" s="57"/>
      <c r="AY34" s="57"/>
      <c r="AZ34" s="57"/>
      <c r="BA34" s="57"/>
    </row>
    <row r="35" spans="1:53" ht="16.5" thickBot="1" x14ac:dyDescent="0.3">
      <c r="A35" s="49">
        <v>25</v>
      </c>
      <c r="B35" s="133" t="s">
        <v>2</v>
      </c>
      <c r="C35" s="112">
        <v>30</v>
      </c>
      <c r="D35" s="113">
        <v>1</v>
      </c>
      <c r="E35" s="114">
        <v>130</v>
      </c>
      <c r="F35" s="113">
        <v>5</v>
      </c>
      <c r="G35" s="205"/>
      <c r="H35" s="206"/>
      <c r="I35" s="115">
        <v>25</v>
      </c>
      <c r="J35" s="206">
        <v>1</v>
      </c>
      <c r="K35" s="207"/>
      <c r="L35" s="208"/>
      <c r="M35" s="116">
        <v>25</v>
      </c>
      <c r="N35" s="208">
        <v>1</v>
      </c>
      <c r="O35" s="201"/>
      <c r="P35" s="202"/>
      <c r="Q35" s="117"/>
      <c r="R35" s="202"/>
      <c r="S35" s="211"/>
      <c r="T35" s="212"/>
      <c r="U35" s="213"/>
      <c r="V35" s="212"/>
      <c r="W35" s="205"/>
      <c r="X35" s="206"/>
      <c r="Y35" s="115"/>
      <c r="Z35" s="206"/>
      <c r="AA35" s="296"/>
      <c r="AB35" s="296"/>
      <c r="AC35" s="296"/>
      <c r="AD35" s="296"/>
      <c r="AE35" s="251"/>
      <c r="AF35" s="251"/>
      <c r="AG35" s="251"/>
      <c r="AH35" s="251"/>
      <c r="AI35" s="277"/>
      <c r="AJ35" s="277"/>
      <c r="AK35" s="277"/>
      <c r="AL35" s="277"/>
      <c r="AM35" s="171">
        <f>D35+H35+L35+P35+T35+X35+AB35+AF35+AJ35</f>
        <v>1</v>
      </c>
      <c r="AN35" s="50">
        <f>F35+J35+N35+R35+V35+Z35+AD35+AH35+AL35</f>
        <v>7</v>
      </c>
      <c r="AO35" s="51">
        <f>AM35+AN35</f>
        <v>8</v>
      </c>
      <c r="AP35" s="173">
        <f>C35+G35+K35+O35+S35+W35+AA35+AE35+AI35</f>
        <v>30</v>
      </c>
      <c r="AQ35" s="120">
        <f>E35+I35+M35+Q35+U35+Y35+AC35+AG35+AK35</f>
        <v>180</v>
      </c>
      <c r="AR35" s="170">
        <f>AP35+AQ35</f>
        <v>210</v>
      </c>
      <c r="AS35" s="171">
        <v>25</v>
      </c>
      <c r="AX35" s="57"/>
      <c r="AY35" s="57"/>
      <c r="AZ35" s="57"/>
      <c r="BA35" s="57"/>
    </row>
    <row r="36" spans="1:53" ht="16.5" thickBot="1" x14ac:dyDescent="0.3">
      <c r="A36" s="49">
        <v>26</v>
      </c>
      <c r="B36" s="168" t="s">
        <v>493</v>
      </c>
      <c r="C36" s="112"/>
      <c r="D36" s="113"/>
      <c r="E36" s="114"/>
      <c r="F36" s="113"/>
      <c r="G36" s="205"/>
      <c r="H36" s="206"/>
      <c r="I36" s="115"/>
      <c r="J36" s="206"/>
      <c r="K36" s="207"/>
      <c r="L36" s="208"/>
      <c r="M36" s="116"/>
      <c r="N36" s="208"/>
      <c r="O36" s="201"/>
      <c r="P36" s="202"/>
      <c r="Q36" s="117"/>
      <c r="R36" s="202"/>
      <c r="S36" s="211"/>
      <c r="T36" s="212"/>
      <c r="U36" s="213">
        <v>18</v>
      </c>
      <c r="V36" s="212">
        <v>1</v>
      </c>
      <c r="W36" s="205"/>
      <c r="X36" s="206"/>
      <c r="Y36" s="115"/>
      <c r="Z36" s="206"/>
      <c r="AA36" s="296"/>
      <c r="AB36" s="296"/>
      <c r="AC36" s="296">
        <v>52</v>
      </c>
      <c r="AD36" s="296">
        <v>2</v>
      </c>
      <c r="AE36" s="251"/>
      <c r="AF36" s="251"/>
      <c r="AG36" s="251">
        <v>55</v>
      </c>
      <c r="AH36" s="251">
        <v>2</v>
      </c>
      <c r="AI36" s="277"/>
      <c r="AJ36" s="277"/>
      <c r="AK36" s="277">
        <v>80</v>
      </c>
      <c r="AL36" s="277">
        <v>3</v>
      </c>
      <c r="AM36" s="171">
        <f>D36+H36+L36+P36+T36+X36+AB36+AF36+AJ36</f>
        <v>0</v>
      </c>
      <c r="AN36" s="50">
        <f>F36+J36+N36+R36+V36+Z36+AD36+AH36+AL36</f>
        <v>8</v>
      </c>
      <c r="AO36" s="51">
        <f>AM36+AN36</f>
        <v>8</v>
      </c>
      <c r="AP36" s="173">
        <f>C36+G36+K36+O36+S36+W36+AA36+AE36+AI36</f>
        <v>0</v>
      </c>
      <c r="AQ36" s="120">
        <f>E36+I36+M36+Q36+U36+Y36+AC36+AG36+AK36</f>
        <v>205</v>
      </c>
      <c r="AR36" s="170">
        <f>AP36+AQ36</f>
        <v>205</v>
      </c>
      <c r="AS36" s="171">
        <v>26</v>
      </c>
    </row>
    <row r="37" spans="1:53" ht="16.5" thickBot="1" x14ac:dyDescent="0.3">
      <c r="A37" s="49">
        <v>27</v>
      </c>
      <c r="B37" s="168" t="s">
        <v>336</v>
      </c>
      <c r="C37" s="112"/>
      <c r="D37" s="113"/>
      <c r="E37" s="114"/>
      <c r="F37" s="113"/>
      <c r="G37" s="205"/>
      <c r="H37" s="206"/>
      <c r="I37" s="115"/>
      <c r="J37" s="206"/>
      <c r="K37" s="207"/>
      <c r="L37" s="208"/>
      <c r="M37" s="116">
        <v>115</v>
      </c>
      <c r="N37" s="208">
        <v>4</v>
      </c>
      <c r="O37" s="201"/>
      <c r="P37" s="202"/>
      <c r="Q37" s="117">
        <v>60</v>
      </c>
      <c r="R37" s="202">
        <v>2</v>
      </c>
      <c r="S37" s="211"/>
      <c r="T37" s="212"/>
      <c r="U37" s="213"/>
      <c r="V37" s="212"/>
      <c r="W37" s="205"/>
      <c r="X37" s="206"/>
      <c r="Y37" s="115">
        <v>22</v>
      </c>
      <c r="Z37" s="206">
        <v>1</v>
      </c>
      <c r="AA37" s="296"/>
      <c r="AB37" s="296"/>
      <c r="AC37" s="296"/>
      <c r="AD37" s="296"/>
      <c r="AE37" s="251"/>
      <c r="AF37" s="251"/>
      <c r="AG37" s="251"/>
      <c r="AH37" s="251"/>
      <c r="AI37" s="277"/>
      <c r="AJ37" s="277"/>
      <c r="AK37" s="277"/>
      <c r="AL37" s="277"/>
      <c r="AM37" s="171">
        <f>D37+H37+L37+P37+T37+X37+AB37+AF37+AJ37</f>
        <v>0</v>
      </c>
      <c r="AN37" s="50">
        <f>F37+J37+N37+R37+V37+Z37+AD37+AH37+AL37</f>
        <v>7</v>
      </c>
      <c r="AO37" s="51">
        <f>AM37+AN37</f>
        <v>7</v>
      </c>
      <c r="AP37" s="173">
        <f>C37+G37+K37+O37+S37+W37+AA37+AE37+AI37</f>
        <v>0</v>
      </c>
      <c r="AQ37" s="120">
        <f>E37+I37+M37+Q37+U37+Y37+AC37+AG37+AK37</f>
        <v>197</v>
      </c>
      <c r="AR37" s="170">
        <f>AP37+AQ37</f>
        <v>197</v>
      </c>
      <c r="AS37" s="171">
        <v>27</v>
      </c>
    </row>
    <row r="38" spans="1:53" ht="16.5" thickBot="1" x14ac:dyDescent="0.3">
      <c r="A38" s="49">
        <v>28</v>
      </c>
      <c r="B38" s="133" t="s">
        <v>167</v>
      </c>
      <c r="C38" s="112">
        <v>30</v>
      </c>
      <c r="D38" s="113">
        <v>1</v>
      </c>
      <c r="E38" s="114"/>
      <c r="F38" s="113"/>
      <c r="G38" s="205">
        <v>25</v>
      </c>
      <c r="H38" s="206">
        <v>1</v>
      </c>
      <c r="I38" s="115">
        <v>25</v>
      </c>
      <c r="J38" s="206">
        <v>1</v>
      </c>
      <c r="K38" s="207">
        <v>27</v>
      </c>
      <c r="L38" s="208">
        <v>1</v>
      </c>
      <c r="M38" s="116"/>
      <c r="N38" s="208"/>
      <c r="O38" s="201"/>
      <c r="P38" s="202"/>
      <c r="Q38" s="117"/>
      <c r="R38" s="202"/>
      <c r="S38" s="211"/>
      <c r="T38" s="212"/>
      <c r="U38" s="213"/>
      <c r="V38" s="212"/>
      <c r="W38" s="205"/>
      <c r="X38" s="206"/>
      <c r="Y38" s="115">
        <v>25</v>
      </c>
      <c r="Z38" s="206">
        <v>1</v>
      </c>
      <c r="AA38" s="296"/>
      <c r="AB38" s="296"/>
      <c r="AC38" s="296">
        <v>18</v>
      </c>
      <c r="AD38" s="296">
        <v>1</v>
      </c>
      <c r="AE38" s="251">
        <v>35</v>
      </c>
      <c r="AF38" s="251">
        <v>1</v>
      </c>
      <c r="AG38" s="251"/>
      <c r="AH38" s="251"/>
      <c r="AI38" s="277"/>
      <c r="AJ38" s="277"/>
      <c r="AK38" s="277"/>
      <c r="AL38" s="277"/>
      <c r="AM38" s="171">
        <f>D38+H38+L38+P38+T38+X38+AB38+AF38+AJ38</f>
        <v>4</v>
      </c>
      <c r="AN38" s="50">
        <f>F38+J38+N38+R38+V38+Z38+AD38+AH38+AL38</f>
        <v>3</v>
      </c>
      <c r="AO38" s="51">
        <f>AM38+AN38</f>
        <v>7</v>
      </c>
      <c r="AP38" s="173">
        <f>C38+G38+K38+O38+S38+W38+AA38+AE38+AI38</f>
        <v>117</v>
      </c>
      <c r="AQ38" s="120">
        <f>E38+I38+M38+Q38+U38+Y38+AC38+AG38+AK38</f>
        <v>68</v>
      </c>
      <c r="AR38" s="170">
        <f>AP38+AQ38</f>
        <v>185</v>
      </c>
      <c r="AS38" s="171">
        <v>28</v>
      </c>
    </row>
    <row r="39" spans="1:53" ht="16.5" thickBot="1" x14ac:dyDescent="0.3">
      <c r="A39" s="49">
        <v>29</v>
      </c>
      <c r="B39" s="168" t="s">
        <v>365</v>
      </c>
      <c r="C39" s="112"/>
      <c r="D39" s="113"/>
      <c r="E39" s="114"/>
      <c r="F39" s="113"/>
      <c r="G39" s="205"/>
      <c r="H39" s="206"/>
      <c r="I39" s="115"/>
      <c r="J39" s="206"/>
      <c r="K39" s="207"/>
      <c r="L39" s="208"/>
      <c r="M39" s="116">
        <v>25</v>
      </c>
      <c r="N39" s="208">
        <v>1</v>
      </c>
      <c r="O39" s="201"/>
      <c r="P39" s="202"/>
      <c r="Q39" s="117">
        <v>25</v>
      </c>
      <c r="R39" s="202">
        <v>1</v>
      </c>
      <c r="S39" s="211"/>
      <c r="T39" s="212"/>
      <c r="U39" s="213">
        <v>30</v>
      </c>
      <c r="V39" s="212">
        <v>1</v>
      </c>
      <c r="W39" s="205"/>
      <c r="X39" s="206"/>
      <c r="Y39" s="115">
        <v>30</v>
      </c>
      <c r="Z39" s="206">
        <v>1</v>
      </c>
      <c r="AA39" s="296"/>
      <c r="AB39" s="296"/>
      <c r="AC39" s="296"/>
      <c r="AD39" s="296"/>
      <c r="AE39" s="251"/>
      <c r="AF39" s="251"/>
      <c r="AG39" s="251">
        <v>60</v>
      </c>
      <c r="AH39" s="251">
        <v>2</v>
      </c>
      <c r="AI39" s="277"/>
      <c r="AJ39" s="277"/>
      <c r="AK39" s="277"/>
      <c r="AL39" s="277"/>
      <c r="AM39" s="171">
        <f>D39+H39+L39+P39+T39+X39+AB39+AF39+AJ39</f>
        <v>0</v>
      </c>
      <c r="AN39" s="50">
        <f>F39+J39+N39+R39+V39+Z39+AD39+AH39+AL39</f>
        <v>6</v>
      </c>
      <c r="AO39" s="51">
        <f>AM39+AN39</f>
        <v>6</v>
      </c>
      <c r="AP39" s="173">
        <f>C39+G39+K39+O39+S39+W39+AA39+AE39+AI39</f>
        <v>0</v>
      </c>
      <c r="AQ39" s="120">
        <f>E39+I39+M39+Q39+U39+Y39+AC39+AG39+AK39</f>
        <v>170</v>
      </c>
      <c r="AR39" s="170">
        <f>AP39+AQ39</f>
        <v>170</v>
      </c>
      <c r="AS39" s="171">
        <v>29</v>
      </c>
    </row>
    <row r="40" spans="1:53" ht="16.5" thickBot="1" x14ac:dyDescent="0.3">
      <c r="A40" s="49">
        <v>30</v>
      </c>
      <c r="B40" s="168" t="s">
        <v>444</v>
      </c>
      <c r="C40" s="112"/>
      <c r="D40" s="113"/>
      <c r="E40" s="114"/>
      <c r="F40" s="113"/>
      <c r="G40" s="205"/>
      <c r="H40" s="206"/>
      <c r="I40" s="115"/>
      <c r="J40" s="206"/>
      <c r="K40" s="207"/>
      <c r="L40" s="208"/>
      <c r="M40" s="116"/>
      <c r="N40" s="208"/>
      <c r="O40" s="201"/>
      <c r="P40" s="202"/>
      <c r="Q40" s="117"/>
      <c r="R40" s="202"/>
      <c r="S40" s="211">
        <v>33</v>
      </c>
      <c r="T40" s="212">
        <v>1</v>
      </c>
      <c r="U40" s="213">
        <v>14</v>
      </c>
      <c r="V40" s="212">
        <v>1</v>
      </c>
      <c r="W40" s="205"/>
      <c r="X40" s="206"/>
      <c r="Y40" s="115"/>
      <c r="Z40" s="206"/>
      <c r="AA40" s="296">
        <v>31</v>
      </c>
      <c r="AB40" s="296">
        <v>1</v>
      </c>
      <c r="AC40" s="296"/>
      <c r="AD40" s="296"/>
      <c r="AE40" s="251">
        <v>33</v>
      </c>
      <c r="AF40" s="251">
        <v>1</v>
      </c>
      <c r="AG40" s="251">
        <v>18</v>
      </c>
      <c r="AH40" s="251">
        <v>1</v>
      </c>
      <c r="AI40" s="277">
        <v>39</v>
      </c>
      <c r="AJ40" s="277">
        <v>1</v>
      </c>
      <c r="AK40" s="277"/>
      <c r="AL40" s="277"/>
      <c r="AM40" s="171">
        <f>D40+H40+L40+P40+T40+X40+AB40+AF40+AJ40</f>
        <v>4</v>
      </c>
      <c r="AN40" s="50">
        <f>F40+J40+N40+R40+V40+Z40+AD40+AH40+AL40</f>
        <v>2</v>
      </c>
      <c r="AO40" s="51">
        <f>AM40+AN40</f>
        <v>6</v>
      </c>
      <c r="AP40" s="173">
        <f>C40+G40+K40+O40+S40+W40+AA40+AE40+AI40</f>
        <v>136</v>
      </c>
      <c r="AQ40" s="120">
        <f>E40+I40+M40+Q40+U40+Y40+AC40+AG40+AK40</f>
        <v>32</v>
      </c>
      <c r="AR40" s="170">
        <f>AP40+AQ40</f>
        <v>168</v>
      </c>
      <c r="AS40" s="171">
        <v>30</v>
      </c>
    </row>
    <row r="41" spans="1:53" ht="16.5" thickBot="1" x14ac:dyDescent="0.3">
      <c r="A41" s="49">
        <v>31</v>
      </c>
      <c r="B41" s="133" t="s">
        <v>131</v>
      </c>
      <c r="C41" s="112">
        <v>35</v>
      </c>
      <c r="D41" s="113">
        <v>1</v>
      </c>
      <c r="E41" s="114">
        <v>107</v>
      </c>
      <c r="F41" s="113">
        <v>4</v>
      </c>
      <c r="G41" s="205"/>
      <c r="H41" s="206"/>
      <c r="I41" s="115"/>
      <c r="J41" s="206"/>
      <c r="K41" s="207"/>
      <c r="L41" s="208"/>
      <c r="M41" s="116"/>
      <c r="N41" s="208"/>
      <c r="O41" s="201"/>
      <c r="P41" s="202"/>
      <c r="Q41" s="117"/>
      <c r="R41" s="202"/>
      <c r="S41" s="211"/>
      <c r="T41" s="212"/>
      <c r="U41" s="213">
        <v>25</v>
      </c>
      <c r="V41" s="212">
        <v>1</v>
      </c>
      <c r="W41" s="205"/>
      <c r="X41" s="206"/>
      <c r="Y41" s="115"/>
      <c r="Z41" s="206"/>
      <c r="AA41" s="296"/>
      <c r="AB41" s="296"/>
      <c r="AC41" s="296"/>
      <c r="AD41" s="296"/>
      <c r="AE41" s="251"/>
      <c r="AF41" s="251"/>
      <c r="AG41" s="251"/>
      <c r="AH41" s="251"/>
      <c r="AI41" s="277"/>
      <c r="AJ41" s="277"/>
      <c r="AK41" s="277"/>
      <c r="AL41" s="277"/>
      <c r="AM41" s="171">
        <f>D41+H41+L41+P41+T41+X41+AB41+AF41+AJ41</f>
        <v>1</v>
      </c>
      <c r="AN41" s="50">
        <f>F41+J41+N41+R41+V41+Z41+AD41+AH41+AL41</f>
        <v>5</v>
      </c>
      <c r="AO41" s="51">
        <f>AM41+AN41</f>
        <v>6</v>
      </c>
      <c r="AP41" s="173">
        <f>C41+G41+K41+O41+S41+W41+AA41+AE41+AI41</f>
        <v>35</v>
      </c>
      <c r="AQ41" s="120">
        <f>E41+I41+M41+Q41+U41+Y41+AC41+AG41+AK41</f>
        <v>132</v>
      </c>
      <c r="AR41" s="170">
        <f>AP41+AQ41</f>
        <v>167</v>
      </c>
      <c r="AS41" s="171">
        <v>31</v>
      </c>
    </row>
    <row r="42" spans="1:53" ht="16.5" thickBot="1" x14ac:dyDescent="0.3">
      <c r="A42" s="49">
        <v>32</v>
      </c>
      <c r="B42" s="168" t="s">
        <v>401</v>
      </c>
      <c r="C42" s="112"/>
      <c r="D42" s="113"/>
      <c r="E42" s="114"/>
      <c r="F42" s="113"/>
      <c r="G42" s="205"/>
      <c r="H42" s="206"/>
      <c r="I42" s="115"/>
      <c r="J42" s="206"/>
      <c r="K42" s="207"/>
      <c r="L42" s="208"/>
      <c r="M42" s="116"/>
      <c r="N42" s="208"/>
      <c r="O42" s="201"/>
      <c r="P42" s="202"/>
      <c r="Q42" s="117">
        <v>22</v>
      </c>
      <c r="R42" s="202">
        <v>1</v>
      </c>
      <c r="S42" s="211"/>
      <c r="T42" s="212"/>
      <c r="U42" s="213">
        <v>30</v>
      </c>
      <c r="V42" s="212">
        <v>1</v>
      </c>
      <c r="W42" s="205"/>
      <c r="X42" s="206"/>
      <c r="Y42" s="115">
        <v>30</v>
      </c>
      <c r="Z42" s="206">
        <v>1</v>
      </c>
      <c r="AA42" s="296"/>
      <c r="AB42" s="296"/>
      <c r="AC42" s="296">
        <v>30</v>
      </c>
      <c r="AD42" s="296">
        <v>1</v>
      </c>
      <c r="AE42" s="251"/>
      <c r="AF42" s="251"/>
      <c r="AG42" s="251">
        <v>30</v>
      </c>
      <c r="AH42" s="251">
        <v>1</v>
      </c>
      <c r="AI42" s="277"/>
      <c r="AJ42" s="277"/>
      <c r="AK42" s="277">
        <v>25</v>
      </c>
      <c r="AL42" s="277">
        <v>1</v>
      </c>
      <c r="AM42" s="171">
        <f>D42+H42+L42+P42+T42+X42+AB42+AF42+AJ42</f>
        <v>0</v>
      </c>
      <c r="AN42" s="50">
        <f>F42+J42+N42+R42+V42+Z42+AD42+AH42+AL42</f>
        <v>6</v>
      </c>
      <c r="AO42" s="51">
        <f>AM42+AN42</f>
        <v>6</v>
      </c>
      <c r="AP42" s="173">
        <f>C42+G42+K42+O42+S42+W42+AA42+AE42+AI42</f>
        <v>0</v>
      </c>
      <c r="AQ42" s="120">
        <f>E42+I42+M42+Q42+U42+Y42+AC42+AG42+AK42</f>
        <v>167</v>
      </c>
      <c r="AR42" s="170">
        <f>AP42+AQ42</f>
        <v>167</v>
      </c>
      <c r="AS42" s="171">
        <v>31</v>
      </c>
    </row>
    <row r="43" spans="1:53" ht="16.5" thickBot="1" x14ac:dyDescent="0.3">
      <c r="A43" s="49">
        <v>33</v>
      </c>
      <c r="B43" s="134" t="s">
        <v>265</v>
      </c>
      <c r="C43" s="155"/>
      <c r="D43" s="156"/>
      <c r="E43" s="114"/>
      <c r="F43" s="156"/>
      <c r="G43" s="205"/>
      <c r="H43" s="206"/>
      <c r="I43" s="115">
        <v>25</v>
      </c>
      <c r="J43" s="206">
        <v>1</v>
      </c>
      <c r="K43" s="207"/>
      <c r="L43" s="208"/>
      <c r="M43" s="116">
        <v>22</v>
      </c>
      <c r="N43" s="208">
        <v>1</v>
      </c>
      <c r="O43" s="201"/>
      <c r="P43" s="202"/>
      <c r="Q43" s="117">
        <v>20</v>
      </c>
      <c r="R43" s="202">
        <v>1</v>
      </c>
      <c r="S43" s="211"/>
      <c r="T43" s="212"/>
      <c r="U43" s="213">
        <v>18</v>
      </c>
      <c r="V43" s="212">
        <v>1</v>
      </c>
      <c r="W43" s="205"/>
      <c r="X43" s="206"/>
      <c r="Y43" s="115">
        <v>18</v>
      </c>
      <c r="Z43" s="206">
        <v>1</v>
      </c>
      <c r="AA43" s="296"/>
      <c r="AB43" s="296"/>
      <c r="AC43" s="296">
        <v>13</v>
      </c>
      <c r="AD43" s="296">
        <v>1</v>
      </c>
      <c r="AE43" s="251"/>
      <c r="AF43" s="251"/>
      <c r="AG43" s="251">
        <v>30</v>
      </c>
      <c r="AH43" s="251">
        <v>1</v>
      </c>
      <c r="AI43" s="277"/>
      <c r="AJ43" s="277"/>
      <c r="AK43" s="277">
        <v>18</v>
      </c>
      <c r="AL43" s="277">
        <v>1</v>
      </c>
      <c r="AM43" s="171">
        <f>D43+H43+L43+P43+T43+X43+AB43+AF43+AJ43</f>
        <v>0</v>
      </c>
      <c r="AN43" s="50">
        <f>F43+J43+N43+R43+V43+Z43+AD43+AH43+AL43</f>
        <v>8</v>
      </c>
      <c r="AO43" s="51">
        <f>AM43+AN43</f>
        <v>8</v>
      </c>
      <c r="AP43" s="173">
        <f>C43+G43+K43+O43+S43+W43+AA43+AE43+AI43</f>
        <v>0</v>
      </c>
      <c r="AQ43" s="120">
        <f>E43+I43+M43+Q43+U43+Y43+AC43+AG43+AK43</f>
        <v>164</v>
      </c>
      <c r="AR43" s="170">
        <f>AP43+AQ43</f>
        <v>164</v>
      </c>
      <c r="AS43" s="171">
        <v>33</v>
      </c>
    </row>
    <row r="44" spans="1:53" ht="16.5" thickBot="1" x14ac:dyDescent="0.3">
      <c r="A44" s="49">
        <v>34</v>
      </c>
      <c r="B44" s="133" t="s">
        <v>125</v>
      </c>
      <c r="C44" s="155"/>
      <c r="D44" s="156"/>
      <c r="E44" s="114">
        <v>14</v>
      </c>
      <c r="F44" s="156">
        <v>1</v>
      </c>
      <c r="G44" s="205"/>
      <c r="H44" s="206"/>
      <c r="I44" s="115">
        <v>20</v>
      </c>
      <c r="J44" s="206">
        <v>1</v>
      </c>
      <c r="K44" s="207"/>
      <c r="L44" s="208"/>
      <c r="M44" s="116">
        <v>34</v>
      </c>
      <c r="N44" s="208">
        <v>2</v>
      </c>
      <c r="O44" s="201"/>
      <c r="P44" s="202"/>
      <c r="Q44" s="117">
        <v>18</v>
      </c>
      <c r="R44" s="202">
        <v>1</v>
      </c>
      <c r="S44" s="211"/>
      <c r="T44" s="212"/>
      <c r="U44" s="213">
        <v>30</v>
      </c>
      <c r="V44" s="212">
        <v>2</v>
      </c>
      <c r="W44" s="205"/>
      <c r="X44" s="206"/>
      <c r="Y44" s="115">
        <v>13</v>
      </c>
      <c r="Z44" s="206">
        <v>1</v>
      </c>
      <c r="AA44" s="296"/>
      <c r="AB44" s="296"/>
      <c r="AC44" s="296">
        <v>30</v>
      </c>
      <c r="AD44" s="296">
        <v>2</v>
      </c>
      <c r="AE44" s="251"/>
      <c r="AF44" s="251"/>
      <c r="AG44" s="251"/>
      <c r="AH44" s="251"/>
      <c r="AI44" s="277"/>
      <c r="AJ44" s="277"/>
      <c r="AK44" s="277"/>
      <c r="AL44" s="277"/>
      <c r="AM44" s="171">
        <f>D44+H44+L44+P44+T44+X44+AB44+AF44+AJ44</f>
        <v>0</v>
      </c>
      <c r="AN44" s="50">
        <f>F44+J44+N44+R44+V44+Z44+AD44+AH44+AL44</f>
        <v>10</v>
      </c>
      <c r="AO44" s="51">
        <f>AM44+AN44</f>
        <v>10</v>
      </c>
      <c r="AP44" s="173">
        <f>C44+G44+K44+O44+S44+W44+AA44+AE44+AI44</f>
        <v>0</v>
      </c>
      <c r="AQ44" s="120">
        <f>E44+I44+M44+Q44+U44+Y44+AC44+AG44+AK44</f>
        <v>159</v>
      </c>
      <c r="AR44" s="170">
        <f>AP44+AQ44</f>
        <v>159</v>
      </c>
      <c r="AS44" s="171">
        <v>34</v>
      </c>
    </row>
    <row r="45" spans="1:53" ht="16.5" thickBot="1" x14ac:dyDescent="0.3">
      <c r="A45" s="49">
        <v>35</v>
      </c>
      <c r="B45" s="168" t="s">
        <v>501</v>
      </c>
      <c r="C45" s="155"/>
      <c r="D45" s="156"/>
      <c r="E45" s="114"/>
      <c r="F45" s="156"/>
      <c r="G45" s="205"/>
      <c r="H45" s="206"/>
      <c r="I45" s="115"/>
      <c r="J45" s="206"/>
      <c r="K45" s="207"/>
      <c r="L45" s="208"/>
      <c r="M45" s="116"/>
      <c r="N45" s="208"/>
      <c r="O45" s="201"/>
      <c r="P45" s="202"/>
      <c r="Q45" s="117"/>
      <c r="R45" s="202"/>
      <c r="S45" s="211"/>
      <c r="T45" s="212"/>
      <c r="U45" s="213">
        <v>30</v>
      </c>
      <c r="V45" s="212">
        <v>1</v>
      </c>
      <c r="W45" s="205"/>
      <c r="X45" s="206"/>
      <c r="Y45" s="115">
        <v>25</v>
      </c>
      <c r="Z45" s="206">
        <v>1</v>
      </c>
      <c r="AA45" s="296"/>
      <c r="AB45" s="296"/>
      <c r="AC45" s="296">
        <v>30</v>
      </c>
      <c r="AD45" s="296">
        <v>1</v>
      </c>
      <c r="AE45" s="251"/>
      <c r="AF45" s="251"/>
      <c r="AG45" s="251">
        <v>30</v>
      </c>
      <c r="AH45" s="251">
        <v>1</v>
      </c>
      <c r="AI45" s="277"/>
      <c r="AJ45" s="277"/>
      <c r="AK45" s="277">
        <v>30</v>
      </c>
      <c r="AL45" s="277">
        <v>1</v>
      </c>
      <c r="AM45" s="171">
        <f>D45+H45+L45+P45+T45+X45+AB45+AF45+AJ45</f>
        <v>0</v>
      </c>
      <c r="AN45" s="50">
        <f>F45+J45+N45+R45+V45+Z45+AD45+AH45+AL45</f>
        <v>5</v>
      </c>
      <c r="AO45" s="51">
        <f>AM45+AN45</f>
        <v>5</v>
      </c>
      <c r="AP45" s="173">
        <f>C45+G45+K45+O45+S45+W45+AA45+AE45+AI45</f>
        <v>0</v>
      </c>
      <c r="AQ45" s="120">
        <f>E45+I45+M45+Q45+U45+Y45+AC45+AG45+AK45</f>
        <v>145</v>
      </c>
      <c r="AR45" s="170">
        <f>AP45+AQ45</f>
        <v>145</v>
      </c>
      <c r="AS45" s="171">
        <v>35</v>
      </c>
    </row>
    <row r="46" spans="1:53" ht="16.5" thickBot="1" x14ac:dyDescent="0.3">
      <c r="A46" s="49">
        <v>36</v>
      </c>
      <c r="B46" s="168" t="s">
        <v>439</v>
      </c>
      <c r="C46" s="155"/>
      <c r="D46" s="156"/>
      <c r="E46" s="114"/>
      <c r="F46" s="156"/>
      <c r="G46" s="205"/>
      <c r="H46" s="206"/>
      <c r="I46" s="115"/>
      <c r="J46" s="206"/>
      <c r="K46" s="207"/>
      <c r="L46" s="208"/>
      <c r="M46" s="116"/>
      <c r="N46" s="208"/>
      <c r="O46" s="201"/>
      <c r="P46" s="202"/>
      <c r="Q46" s="117"/>
      <c r="R46" s="202"/>
      <c r="S46" s="211">
        <v>34</v>
      </c>
      <c r="T46" s="212">
        <v>1</v>
      </c>
      <c r="U46" s="213"/>
      <c r="V46" s="212"/>
      <c r="W46" s="205">
        <v>30</v>
      </c>
      <c r="X46" s="206">
        <v>1</v>
      </c>
      <c r="Y46" s="115"/>
      <c r="Z46" s="206"/>
      <c r="AA46" s="296">
        <v>20</v>
      </c>
      <c r="AB46" s="296">
        <v>1</v>
      </c>
      <c r="AC46" s="296"/>
      <c r="AD46" s="296"/>
      <c r="AE46" s="251">
        <v>33</v>
      </c>
      <c r="AF46" s="251">
        <v>1</v>
      </c>
      <c r="AG46" s="251"/>
      <c r="AH46" s="251"/>
      <c r="AI46" s="277">
        <v>27</v>
      </c>
      <c r="AJ46" s="277">
        <v>1</v>
      </c>
      <c r="AK46" s="277"/>
      <c r="AL46" s="277"/>
      <c r="AM46" s="171">
        <f>D46+H46+L46+P46+T46+X46+AB46+AF46+AJ46</f>
        <v>5</v>
      </c>
      <c r="AN46" s="50">
        <f>F46+J46+N46+R46+V46+Z46+AD46+AH46+AL46</f>
        <v>0</v>
      </c>
      <c r="AO46" s="51">
        <f>AM46+AN46</f>
        <v>5</v>
      </c>
      <c r="AP46" s="173">
        <f>C46+G46+K46+O46+S46+W46+AA46+AE46+AI46</f>
        <v>144</v>
      </c>
      <c r="AQ46" s="120">
        <f>E46+I46+M46+Q46+U46+Y46+AC46+AG46+AK46</f>
        <v>0</v>
      </c>
      <c r="AR46" s="170">
        <f>AP46+AQ46</f>
        <v>144</v>
      </c>
      <c r="AS46" s="171">
        <v>36</v>
      </c>
    </row>
    <row r="47" spans="1:53" ht="16.5" thickBot="1" x14ac:dyDescent="0.3">
      <c r="A47" s="49">
        <v>37</v>
      </c>
      <c r="B47" s="133" t="s">
        <v>129</v>
      </c>
      <c r="C47" s="155"/>
      <c r="D47" s="156"/>
      <c r="E47" s="114">
        <v>16</v>
      </c>
      <c r="F47" s="156">
        <v>1</v>
      </c>
      <c r="G47" s="205"/>
      <c r="H47" s="206"/>
      <c r="I47" s="115">
        <v>22</v>
      </c>
      <c r="J47" s="206">
        <v>1</v>
      </c>
      <c r="K47" s="207"/>
      <c r="L47" s="208"/>
      <c r="M47" s="116">
        <v>18</v>
      </c>
      <c r="N47" s="208">
        <v>1</v>
      </c>
      <c r="O47" s="201"/>
      <c r="P47" s="202"/>
      <c r="Q47" s="117">
        <v>22</v>
      </c>
      <c r="R47" s="202">
        <v>1</v>
      </c>
      <c r="S47" s="211"/>
      <c r="T47" s="212"/>
      <c r="U47" s="213">
        <v>15</v>
      </c>
      <c r="V47" s="212">
        <v>1</v>
      </c>
      <c r="W47" s="205"/>
      <c r="X47" s="206"/>
      <c r="Y47" s="115"/>
      <c r="Z47" s="206"/>
      <c r="AA47" s="296"/>
      <c r="AB47" s="296"/>
      <c r="AC47" s="296">
        <v>25</v>
      </c>
      <c r="AD47" s="296">
        <v>1</v>
      </c>
      <c r="AE47" s="251"/>
      <c r="AF47" s="251"/>
      <c r="AG47" s="251"/>
      <c r="AH47" s="251"/>
      <c r="AI47" s="277"/>
      <c r="AJ47" s="277"/>
      <c r="AK47" s="277"/>
      <c r="AL47" s="277"/>
      <c r="AM47" s="171">
        <f>D47+H47+L47+P47+T47+X47+AB47+AF47+AJ47</f>
        <v>0</v>
      </c>
      <c r="AN47" s="50">
        <f>F47+J47+N47+R47+V47+Z47+AD47+AH47+AL47</f>
        <v>6</v>
      </c>
      <c r="AO47" s="51">
        <f>AM47+AN47</f>
        <v>6</v>
      </c>
      <c r="AP47" s="173">
        <f>C47+G47+K47+O47+S47+W47+AA47+AE47+AI47</f>
        <v>0</v>
      </c>
      <c r="AQ47" s="120">
        <f>E47+I47+M47+Q47+U47+Y47+AC47+AG47+AK47</f>
        <v>118</v>
      </c>
      <c r="AR47" s="170">
        <f>AP47+AQ47</f>
        <v>118</v>
      </c>
      <c r="AS47" s="171">
        <v>37</v>
      </c>
    </row>
    <row r="48" spans="1:53" ht="16.5" thickBot="1" x14ac:dyDescent="0.3">
      <c r="A48" s="49">
        <v>38</v>
      </c>
      <c r="B48" s="168" t="s">
        <v>447</v>
      </c>
      <c r="C48" s="155"/>
      <c r="D48" s="156"/>
      <c r="E48" s="114"/>
      <c r="F48" s="156"/>
      <c r="G48" s="205"/>
      <c r="H48" s="206"/>
      <c r="I48" s="115"/>
      <c r="J48" s="206"/>
      <c r="K48" s="207"/>
      <c r="L48" s="208"/>
      <c r="M48" s="116"/>
      <c r="N48" s="208"/>
      <c r="O48" s="201"/>
      <c r="P48" s="202"/>
      <c r="Q48" s="117"/>
      <c r="R48" s="202"/>
      <c r="S48" s="211">
        <v>37</v>
      </c>
      <c r="T48" s="212">
        <v>1</v>
      </c>
      <c r="U48" s="213"/>
      <c r="V48" s="212"/>
      <c r="W48" s="205">
        <v>33</v>
      </c>
      <c r="X48" s="206">
        <v>1</v>
      </c>
      <c r="Y48" s="115">
        <v>20</v>
      </c>
      <c r="Z48" s="206">
        <v>1</v>
      </c>
      <c r="AA48" s="296">
        <v>22</v>
      </c>
      <c r="AB48" s="296">
        <v>1</v>
      </c>
      <c r="AC48" s="296"/>
      <c r="AD48" s="296"/>
      <c r="AE48" s="251"/>
      <c r="AF48" s="251"/>
      <c r="AG48" s="251"/>
      <c r="AH48" s="251"/>
      <c r="AI48" s="277"/>
      <c r="AJ48" s="277"/>
      <c r="AK48" s="277"/>
      <c r="AL48" s="277"/>
      <c r="AM48" s="171">
        <f>D48+H48+L48+P48+T48+X48+AB48+AF48+AJ48</f>
        <v>3</v>
      </c>
      <c r="AN48" s="50">
        <f>F48+J48+N48+R48+V48+Z48+AD48+AH48+AL48</f>
        <v>1</v>
      </c>
      <c r="AO48" s="51">
        <f>AM48+AN48</f>
        <v>4</v>
      </c>
      <c r="AP48" s="173">
        <f>C48+G48+K48+O48+S48+W48+AA48+AE48+AI48</f>
        <v>92</v>
      </c>
      <c r="AQ48" s="120">
        <f>E48+I48+M48+Q48+U48+Y48+AC48+AG48+AK48</f>
        <v>20</v>
      </c>
      <c r="AR48" s="170">
        <f>AP48+AQ48</f>
        <v>112</v>
      </c>
      <c r="AS48" s="171">
        <v>38</v>
      </c>
    </row>
    <row r="49" spans="1:45" ht="16.5" thickBot="1" x14ac:dyDescent="0.3">
      <c r="A49" s="49">
        <v>39</v>
      </c>
      <c r="B49" s="133" t="s">
        <v>128</v>
      </c>
      <c r="C49" s="155"/>
      <c r="D49" s="156"/>
      <c r="E49" s="114">
        <v>12</v>
      </c>
      <c r="F49" s="156">
        <v>1</v>
      </c>
      <c r="G49" s="205"/>
      <c r="H49" s="206"/>
      <c r="I49" s="115">
        <v>20</v>
      </c>
      <c r="J49" s="206">
        <v>1</v>
      </c>
      <c r="K49" s="207"/>
      <c r="L49" s="208"/>
      <c r="M49" s="116">
        <v>16</v>
      </c>
      <c r="N49" s="208">
        <v>1</v>
      </c>
      <c r="O49" s="201"/>
      <c r="P49" s="202"/>
      <c r="Q49" s="117"/>
      <c r="R49" s="202"/>
      <c r="S49" s="211"/>
      <c r="T49" s="212"/>
      <c r="U49" s="213"/>
      <c r="V49" s="212"/>
      <c r="W49" s="205"/>
      <c r="X49" s="206"/>
      <c r="Y49" s="115"/>
      <c r="Z49" s="206"/>
      <c r="AA49" s="296"/>
      <c r="AB49" s="296"/>
      <c r="AC49" s="296">
        <v>15</v>
      </c>
      <c r="AD49" s="296">
        <v>1</v>
      </c>
      <c r="AE49" s="251"/>
      <c r="AF49" s="251"/>
      <c r="AG49" s="251">
        <v>20</v>
      </c>
      <c r="AH49" s="251">
        <v>1</v>
      </c>
      <c r="AI49" s="277"/>
      <c r="AJ49" s="277"/>
      <c r="AK49" s="277">
        <v>25</v>
      </c>
      <c r="AL49" s="277">
        <v>1</v>
      </c>
      <c r="AM49" s="171">
        <f>D49+H49+L49+P49+T49+X49+AB49+AF49+AJ49</f>
        <v>0</v>
      </c>
      <c r="AN49" s="50">
        <f>F49+J49+N49+R49+V49+Z49+AD49+AH49+AL49</f>
        <v>6</v>
      </c>
      <c r="AO49" s="51">
        <f>AM49+AN49</f>
        <v>6</v>
      </c>
      <c r="AP49" s="173">
        <f>C49+G49+K49+O49+S49+W49+AA49+AE49+AI49</f>
        <v>0</v>
      </c>
      <c r="AQ49" s="120">
        <f>E49+I49+M49+Q49+U49+Y49+AC49+AG49+AK49</f>
        <v>108</v>
      </c>
      <c r="AR49" s="170">
        <f>AP49+AQ49</f>
        <v>108</v>
      </c>
      <c r="AS49" s="171">
        <v>39</v>
      </c>
    </row>
    <row r="50" spans="1:45" ht="16.5" thickBot="1" x14ac:dyDescent="0.3">
      <c r="A50" s="49">
        <v>40</v>
      </c>
      <c r="B50" s="168" t="s">
        <v>449</v>
      </c>
      <c r="C50" s="155"/>
      <c r="D50" s="156"/>
      <c r="E50" s="114"/>
      <c r="F50" s="156"/>
      <c r="G50" s="205"/>
      <c r="H50" s="206"/>
      <c r="I50" s="115"/>
      <c r="J50" s="206"/>
      <c r="K50" s="207"/>
      <c r="L50" s="208"/>
      <c r="M50" s="116"/>
      <c r="N50" s="208"/>
      <c r="O50" s="201"/>
      <c r="P50" s="202"/>
      <c r="Q50" s="117"/>
      <c r="R50" s="202"/>
      <c r="S50" s="211"/>
      <c r="T50" s="212"/>
      <c r="U50" s="213">
        <v>16</v>
      </c>
      <c r="V50" s="212">
        <v>1</v>
      </c>
      <c r="W50" s="205"/>
      <c r="X50" s="206"/>
      <c r="Y50" s="115">
        <v>22</v>
      </c>
      <c r="Z50" s="206">
        <v>1</v>
      </c>
      <c r="AA50" s="296"/>
      <c r="AB50" s="296"/>
      <c r="AC50" s="296">
        <v>25</v>
      </c>
      <c r="AD50" s="296">
        <v>1</v>
      </c>
      <c r="AE50" s="251"/>
      <c r="AF50" s="251"/>
      <c r="AG50" s="251">
        <v>20</v>
      </c>
      <c r="AH50" s="251">
        <v>1</v>
      </c>
      <c r="AI50" s="277"/>
      <c r="AJ50" s="277"/>
      <c r="AK50" s="277">
        <v>22</v>
      </c>
      <c r="AL50" s="277">
        <v>1</v>
      </c>
      <c r="AM50" s="171">
        <f>D50+H50+L50+P50+T50+X50+AB50+AF50+AJ50</f>
        <v>0</v>
      </c>
      <c r="AN50" s="50">
        <f>F50+J50+N50+R50+V50+Z50+AD50+AH50+AL50</f>
        <v>5</v>
      </c>
      <c r="AO50" s="51">
        <f>AM50+AN50</f>
        <v>5</v>
      </c>
      <c r="AP50" s="173">
        <f>C50+G50+K50+O50+S50+W50+AA50+AE50+AI50</f>
        <v>0</v>
      </c>
      <c r="AQ50" s="120">
        <f>E50+I50+M50+Q50+U50+Y50+AC50+AG50+AK50</f>
        <v>105</v>
      </c>
      <c r="AR50" s="170">
        <f>AP50+AQ50</f>
        <v>105</v>
      </c>
      <c r="AS50" s="171">
        <v>40</v>
      </c>
    </row>
    <row r="51" spans="1:45" ht="16.5" thickBot="1" x14ac:dyDescent="0.3">
      <c r="A51" s="49">
        <v>41</v>
      </c>
      <c r="B51" s="133" t="s">
        <v>93</v>
      </c>
      <c r="C51" s="155"/>
      <c r="D51" s="156"/>
      <c r="E51" s="114">
        <v>50</v>
      </c>
      <c r="F51" s="156">
        <v>2</v>
      </c>
      <c r="G51" s="205"/>
      <c r="H51" s="206"/>
      <c r="I51" s="115">
        <v>47</v>
      </c>
      <c r="J51" s="206">
        <v>2</v>
      </c>
      <c r="K51" s="207"/>
      <c r="L51" s="208"/>
      <c r="M51" s="116"/>
      <c r="N51" s="208"/>
      <c r="O51" s="201"/>
      <c r="P51" s="202"/>
      <c r="Q51" s="117"/>
      <c r="R51" s="202"/>
      <c r="S51" s="211"/>
      <c r="T51" s="212"/>
      <c r="U51" s="213"/>
      <c r="V51" s="212"/>
      <c r="W51" s="205"/>
      <c r="X51" s="206"/>
      <c r="Y51" s="115"/>
      <c r="Z51" s="206"/>
      <c r="AA51" s="296"/>
      <c r="AB51" s="296"/>
      <c r="AC51" s="296"/>
      <c r="AD51" s="296"/>
      <c r="AE51" s="251"/>
      <c r="AF51" s="251"/>
      <c r="AG51" s="251"/>
      <c r="AH51" s="251"/>
      <c r="AI51" s="277"/>
      <c r="AJ51" s="277"/>
      <c r="AK51" s="277"/>
      <c r="AL51" s="277"/>
      <c r="AM51" s="171">
        <f>D51+H51+L51+P51+T51+X51+AB51+AF51+AJ51</f>
        <v>0</v>
      </c>
      <c r="AN51" s="50">
        <f>F51+J51+N51+R51+V51+Z51+AD51+AH51+AL51</f>
        <v>4</v>
      </c>
      <c r="AO51" s="51">
        <f>AM51+AN51</f>
        <v>4</v>
      </c>
      <c r="AP51" s="173">
        <f>C51+G51+K51+O51+S51+W51+AA51+AE51+AI51</f>
        <v>0</v>
      </c>
      <c r="AQ51" s="120">
        <f>E51+I51+M51+Q51+U51+Y51+AC51+AG51+AK51</f>
        <v>97</v>
      </c>
      <c r="AR51" s="170">
        <f>AP51+AQ51</f>
        <v>97</v>
      </c>
      <c r="AS51" s="171">
        <v>41</v>
      </c>
    </row>
    <row r="52" spans="1:45" ht="16.5" thickBot="1" x14ac:dyDescent="0.3">
      <c r="A52" s="49">
        <v>42</v>
      </c>
      <c r="B52" s="168" t="s">
        <v>441</v>
      </c>
      <c r="C52" s="155"/>
      <c r="D52" s="156"/>
      <c r="E52" s="114"/>
      <c r="F52" s="156"/>
      <c r="G52" s="205"/>
      <c r="H52" s="206"/>
      <c r="I52" s="115"/>
      <c r="J52" s="206"/>
      <c r="K52" s="207"/>
      <c r="L52" s="208"/>
      <c r="M52" s="116"/>
      <c r="N52" s="208"/>
      <c r="O52" s="201"/>
      <c r="P52" s="202"/>
      <c r="Q52" s="117"/>
      <c r="R52" s="202"/>
      <c r="S52" s="211">
        <v>28</v>
      </c>
      <c r="T52" s="212">
        <v>1</v>
      </c>
      <c r="U52" s="213"/>
      <c r="V52" s="212"/>
      <c r="W52" s="205">
        <v>28</v>
      </c>
      <c r="X52" s="206">
        <v>1</v>
      </c>
      <c r="Y52" s="115"/>
      <c r="Z52" s="206"/>
      <c r="AA52" s="296">
        <v>30</v>
      </c>
      <c r="AB52" s="296">
        <v>1</v>
      </c>
      <c r="AC52" s="296"/>
      <c r="AD52" s="296"/>
      <c r="AE52" s="251"/>
      <c r="AF52" s="251"/>
      <c r="AG52" s="251"/>
      <c r="AH52" s="251"/>
      <c r="AI52" s="277"/>
      <c r="AJ52" s="277"/>
      <c r="AK52" s="277"/>
      <c r="AL52" s="277"/>
      <c r="AM52" s="171">
        <f>D52+H52+L52+P52+T52+X52+AB52+AF52+AJ52</f>
        <v>3</v>
      </c>
      <c r="AN52" s="50">
        <f>F52+J52+N52+R52+V52+Z52+AD52+AH52+AL52</f>
        <v>0</v>
      </c>
      <c r="AO52" s="51">
        <f>AM52+AN52</f>
        <v>3</v>
      </c>
      <c r="AP52" s="173">
        <f>C52+G52+K52+O52+S52+W52+AA52+AE52+AI52</f>
        <v>86</v>
      </c>
      <c r="AQ52" s="120">
        <f>E52+I52+M52+Q52+U52+Y52+AC52+AG52+AK52</f>
        <v>0</v>
      </c>
      <c r="AR52" s="170">
        <f>AP52+AQ52</f>
        <v>86</v>
      </c>
      <c r="AS52" s="171">
        <v>42</v>
      </c>
    </row>
    <row r="53" spans="1:45" ht="16.5" thickBot="1" x14ac:dyDescent="0.3">
      <c r="A53" s="49">
        <v>43</v>
      </c>
      <c r="B53" s="168" t="s">
        <v>616</v>
      </c>
      <c r="C53" s="140"/>
      <c r="D53" s="141"/>
      <c r="E53" s="114"/>
      <c r="F53" s="141"/>
      <c r="G53" s="205"/>
      <c r="H53" s="206"/>
      <c r="I53" s="115"/>
      <c r="J53" s="206"/>
      <c r="K53" s="207"/>
      <c r="L53" s="208"/>
      <c r="M53" s="116"/>
      <c r="N53" s="208"/>
      <c r="O53" s="201"/>
      <c r="P53" s="202"/>
      <c r="Q53" s="117"/>
      <c r="R53" s="202"/>
      <c r="S53" s="211"/>
      <c r="T53" s="212"/>
      <c r="U53" s="213"/>
      <c r="V53" s="212"/>
      <c r="W53" s="205"/>
      <c r="X53" s="206"/>
      <c r="Y53" s="115"/>
      <c r="Z53" s="206"/>
      <c r="AA53" s="296"/>
      <c r="AB53" s="296"/>
      <c r="AC53" s="296">
        <v>85</v>
      </c>
      <c r="AD53" s="296">
        <v>3</v>
      </c>
      <c r="AE53" s="251"/>
      <c r="AF53" s="251"/>
      <c r="AG53" s="251"/>
      <c r="AH53" s="251"/>
      <c r="AI53" s="277"/>
      <c r="AJ53" s="277"/>
      <c r="AK53" s="277"/>
      <c r="AL53" s="277"/>
      <c r="AM53" s="171">
        <f>D53+H53+L53+P53+T53+X53+AB53+AF53+AJ53</f>
        <v>0</v>
      </c>
      <c r="AN53" s="50">
        <f>F53+J53+N53+R53+V53+Z53+AD53+AH53+AL53</f>
        <v>3</v>
      </c>
      <c r="AO53" s="51">
        <f>AM53+AN53</f>
        <v>3</v>
      </c>
      <c r="AP53" s="173">
        <f>C53+G53+K53+O53+S53+W53+AA53+AE53+AI53</f>
        <v>0</v>
      </c>
      <c r="AQ53" s="120">
        <f>E53+I53+M53+Q53+U53+Y53+AC53+AG53+AK53</f>
        <v>85</v>
      </c>
      <c r="AR53" s="170">
        <f>AP53+AQ53</f>
        <v>85</v>
      </c>
      <c r="AS53" s="171">
        <v>43</v>
      </c>
    </row>
    <row r="54" spans="1:45" ht="16.5" thickBot="1" x14ac:dyDescent="0.3">
      <c r="A54" s="49">
        <v>44</v>
      </c>
      <c r="B54" s="168" t="s">
        <v>417</v>
      </c>
      <c r="C54" s="140"/>
      <c r="D54" s="141"/>
      <c r="E54" s="114"/>
      <c r="F54" s="141"/>
      <c r="G54" s="205"/>
      <c r="H54" s="206"/>
      <c r="I54" s="115"/>
      <c r="J54" s="206"/>
      <c r="K54" s="207"/>
      <c r="L54" s="208"/>
      <c r="M54" s="116"/>
      <c r="N54" s="208"/>
      <c r="O54" s="201"/>
      <c r="P54" s="202"/>
      <c r="Q54" s="117">
        <v>20</v>
      </c>
      <c r="R54" s="202">
        <v>1</v>
      </c>
      <c r="S54" s="211"/>
      <c r="T54" s="212"/>
      <c r="U54" s="213">
        <v>25</v>
      </c>
      <c r="V54" s="212">
        <v>1</v>
      </c>
      <c r="W54" s="205"/>
      <c r="X54" s="206"/>
      <c r="Y54" s="115">
        <v>20</v>
      </c>
      <c r="Z54" s="206">
        <v>1</v>
      </c>
      <c r="AA54" s="296"/>
      <c r="AB54" s="296"/>
      <c r="AC54" s="296">
        <v>18</v>
      </c>
      <c r="AD54" s="296">
        <v>1</v>
      </c>
      <c r="AE54" s="251"/>
      <c r="AF54" s="251"/>
      <c r="AG54" s="251"/>
      <c r="AH54" s="251"/>
      <c r="AI54" s="277"/>
      <c r="AJ54" s="277"/>
      <c r="AK54" s="277"/>
      <c r="AL54" s="277"/>
      <c r="AM54" s="171">
        <f>D54+H54+L54+P54+T54+X54+AB54+AF54+AJ54</f>
        <v>0</v>
      </c>
      <c r="AN54" s="50">
        <f>F54+J54+N54+R54+V54+Z54+AD54+AH54+AL54</f>
        <v>4</v>
      </c>
      <c r="AO54" s="51">
        <f>AM54+AN54</f>
        <v>4</v>
      </c>
      <c r="AP54" s="173">
        <f>C54+G54+K54+O54+S54+W54+AA54+AE54+AI54</f>
        <v>0</v>
      </c>
      <c r="AQ54" s="120">
        <f>E54+I54+M54+Q54+U54+Y54+AC54+AG54+AK54</f>
        <v>83</v>
      </c>
      <c r="AR54" s="170">
        <f>AP54+AQ54</f>
        <v>83</v>
      </c>
      <c r="AS54" s="171">
        <v>44</v>
      </c>
    </row>
    <row r="55" spans="1:45" ht="16.5" thickBot="1" x14ac:dyDescent="0.3">
      <c r="A55" s="49">
        <v>45</v>
      </c>
      <c r="B55" s="168" t="s">
        <v>542</v>
      </c>
      <c r="C55" s="179"/>
      <c r="D55" s="180"/>
      <c r="E55" s="114"/>
      <c r="F55" s="180"/>
      <c r="G55" s="205"/>
      <c r="H55" s="206"/>
      <c r="I55" s="115"/>
      <c r="J55" s="206"/>
      <c r="K55" s="207"/>
      <c r="L55" s="208"/>
      <c r="M55" s="116"/>
      <c r="N55" s="208"/>
      <c r="O55" s="201"/>
      <c r="P55" s="202"/>
      <c r="Q55" s="117"/>
      <c r="R55" s="202"/>
      <c r="S55" s="211"/>
      <c r="T55" s="212"/>
      <c r="U55" s="213"/>
      <c r="V55" s="212"/>
      <c r="W55" s="205"/>
      <c r="X55" s="206"/>
      <c r="Y55" s="115">
        <v>22</v>
      </c>
      <c r="Z55" s="206">
        <v>1</v>
      </c>
      <c r="AA55" s="296"/>
      <c r="AB55" s="296"/>
      <c r="AC55" s="296">
        <v>15</v>
      </c>
      <c r="AD55" s="296">
        <v>1</v>
      </c>
      <c r="AE55" s="251"/>
      <c r="AF55" s="251"/>
      <c r="AG55" s="251">
        <v>20</v>
      </c>
      <c r="AH55" s="251">
        <v>1</v>
      </c>
      <c r="AI55" s="277"/>
      <c r="AJ55" s="277"/>
      <c r="AK55" s="277">
        <v>25</v>
      </c>
      <c r="AL55" s="277">
        <v>1</v>
      </c>
      <c r="AM55" s="171">
        <f>D55+H55+L55+P55+T55+X55+AB55+AF55+AJ55</f>
        <v>0</v>
      </c>
      <c r="AN55" s="50">
        <f>F55+J55+N55+R55+V55+Z55+AD55+AH55+AL55</f>
        <v>4</v>
      </c>
      <c r="AO55" s="51">
        <f>AM55+AN55</f>
        <v>4</v>
      </c>
      <c r="AP55" s="173">
        <f>C55+G55+K55+O55+S55+W55+AA55+AE55+AI55</f>
        <v>0</v>
      </c>
      <c r="AQ55" s="120">
        <f>E55+I55+M55+Q55+U55+Y55+AC55+AG55+AK55</f>
        <v>82</v>
      </c>
      <c r="AR55" s="170">
        <f>AP55+AQ55</f>
        <v>82</v>
      </c>
      <c r="AS55" s="171">
        <v>45</v>
      </c>
    </row>
    <row r="56" spans="1:45" ht="16.5" thickBot="1" x14ac:dyDescent="0.3">
      <c r="A56" s="49">
        <v>46</v>
      </c>
      <c r="B56" s="168" t="s">
        <v>540</v>
      </c>
      <c r="C56" s="179"/>
      <c r="D56" s="180"/>
      <c r="E56" s="114"/>
      <c r="F56" s="180"/>
      <c r="G56" s="205"/>
      <c r="H56" s="206"/>
      <c r="I56" s="115"/>
      <c r="J56" s="206"/>
      <c r="K56" s="207"/>
      <c r="L56" s="208"/>
      <c r="M56" s="116"/>
      <c r="N56" s="208"/>
      <c r="O56" s="201"/>
      <c r="P56" s="202"/>
      <c r="Q56" s="117"/>
      <c r="R56" s="202"/>
      <c r="S56" s="211"/>
      <c r="T56" s="212"/>
      <c r="U56" s="213"/>
      <c r="V56" s="212"/>
      <c r="W56" s="205"/>
      <c r="X56" s="206"/>
      <c r="Y56" s="115">
        <v>47</v>
      </c>
      <c r="Z56" s="206">
        <v>2</v>
      </c>
      <c r="AA56" s="296"/>
      <c r="AB56" s="296"/>
      <c r="AC56" s="296"/>
      <c r="AD56" s="296"/>
      <c r="AE56" s="251"/>
      <c r="AF56" s="251"/>
      <c r="AG56" s="251"/>
      <c r="AH56" s="251"/>
      <c r="AI56" s="277">
        <v>30</v>
      </c>
      <c r="AJ56" s="277">
        <v>1</v>
      </c>
      <c r="AK56" s="277"/>
      <c r="AL56" s="277"/>
      <c r="AM56" s="171">
        <f>D56+H56+L56+P56+T56+X56+AB56+AF56+AJ56</f>
        <v>1</v>
      </c>
      <c r="AN56" s="50">
        <f>F56+J56+N56+R56+V56+Z56+AD56+AH56+AL56</f>
        <v>2</v>
      </c>
      <c r="AO56" s="51">
        <f>AM56+AN56</f>
        <v>3</v>
      </c>
      <c r="AP56" s="173">
        <f>C56+G56+K56+O56+S56+W56+AA56+AE56+AI56</f>
        <v>30</v>
      </c>
      <c r="AQ56" s="120">
        <f>E56+I56+M56+Q56+U56+Y56+AC56+AG56+AK56</f>
        <v>47</v>
      </c>
      <c r="AR56" s="170">
        <f>AP56+AQ56</f>
        <v>77</v>
      </c>
      <c r="AS56" s="171">
        <v>46</v>
      </c>
    </row>
    <row r="57" spans="1:45" ht="16.5" thickBot="1" x14ac:dyDescent="0.3">
      <c r="A57" s="49">
        <v>47</v>
      </c>
      <c r="B57" s="168" t="s">
        <v>420</v>
      </c>
      <c r="C57" s="179"/>
      <c r="D57" s="180"/>
      <c r="E57" s="114"/>
      <c r="F57" s="180"/>
      <c r="G57" s="205"/>
      <c r="H57" s="206"/>
      <c r="I57" s="115"/>
      <c r="J57" s="206"/>
      <c r="K57" s="207"/>
      <c r="L57" s="208"/>
      <c r="M57" s="116"/>
      <c r="N57" s="208"/>
      <c r="O57" s="201"/>
      <c r="P57" s="202"/>
      <c r="Q57" s="117">
        <v>50</v>
      </c>
      <c r="R57" s="202">
        <v>2</v>
      </c>
      <c r="S57" s="211"/>
      <c r="T57" s="212"/>
      <c r="U57" s="213"/>
      <c r="V57" s="212"/>
      <c r="W57" s="205"/>
      <c r="X57" s="206"/>
      <c r="Y57" s="115"/>
      <c r="Z57" s="206"/>
      <c r="AA57" s="296"/>
      <c r="AB57" s="296"/>
      <c r="AC57" s="296">
        <v>22</v>
      </c>
      <c r="AD57" s="296">
        <v>1</v>
      </c>
      <c r="AE57" s="251"/>
      <c r="AF57" s="251"/>
      <c r="AG57" s="251"/>
      <c r="AH57" s="251"/>
      <c r="AI57" s="277"/>
      <c r="AJ57" s="277"/>
      <c r="AK57" s="277"/>
      <c r="AL57" s="277"/>
      <c r="AM57" s="171">
        <f>D57+H57+L57+P57+T57+X57+AB57+AF57+AJ57</f>
        <v>0</v>
      </c>
      <c r="AN57" s="50">
        <f>F57+J57+N57+R57+V57+Z57+AD57+AH57+AL57</f>
        <v>3</v>
      </c>
      <c r="AO57" s="51">
        <f>AM57+AN57</f>
        <v>3</v>
      </c>
      <c r="AP57" s="173">
        <f>C57+G57+K57+O57+S57+W57+AA57+AE57+AI57</f>
        <v>0</v>
      </c>
      <c r="AQ57" s="120">
        <f>E57+I57+M57+Q57+U57+Y57+AC57+AG57+AK57</f>
        <v>72</v>
      </c>
      <c r="AR57" s="170">
        <f>AP57+AQ57</f>
        <v>72</v>
      </c>
      <c r="AS57" s="171">
        <v>47</v>
      </c>
    </row>
    <row r="58" spans="1:45" ht="16.5" thickBot="1" x14ac:dyDescent="0.3">
      <c r="A58" s="49">
        <v>48</v>
      </c>
      <c r="B58" s="133" t="s">
        <v>163</v>
      </c>
      <c r="C58" s="179">
        <v>25</v>
      </c>
      <c r="D58" s="180">
        <v>1</v>
      </c>
      <c r="E58" s="114"/>
      <c r="F58" s="180"/>
      <c r="G58" s="205">
        <v>23</v>
      </c>
      <c r="H58" s="206">
        <v>1</v>
      </c>
      <c r="I58" s="115"/>
      <c r="J58" s="206"/>
      <c r="K58" s="207">
        <v>22</v>
      </c>
      <c r="L58" s="208">
        <v>1</v>
      </c>
      <c r="M58" s="116"/>
      <c r="N58" s="208"/>
      <c r="O58" s="201"/>
      <c r="P58" s="202"/>
      <c r="Q58" s="117"/>
      <c r="R58" s="202"/>
      <c r="S58" s="211"/>
      <c r="T58" s="212"/>
      <c r="U58" s="213"/>
      <c r="V58" s="212"/>
      <c r="W58" s="205"/>
      <c r="X58" s="206"/>
      <c r="Y58" s="115"/>
      <c r="Z58" s="206"/>
      <c r="AA58" s="296"/>
      <c r="AB58" s="296"/>
      <c r="AC58" s="296"/>
      <c r="AD58" s="296"/>
      <c r="AE58" s="251"/>
      <c r="AF58" s="251"/>
      <c r="AG58" s="251"/>
      <c r="AH58" s="251"/>
      <c r="AI58" s="277"/>
      <c r="AJ58" s="277"/>
      <c r="AK58" s="277"/>
      <c r="AL58" s="277"/>
      <c r="AM58" s="171">
        <f>D58+H58+L58+P58+T58+X58+AB58+AF58+AJ58</f>
        <v>3</v>
      </c>
      <c r="AN58" s="50">
        <f>F58+J58+N58+R58+V58+Z58+AD58+AH58+AL58</f>
        <v>0</v>
      </c>
      <c r="AO58" s="51">
        <f>AM58+AN58</f>
        <v>3</v>
      </c>
      <c r="AP58" s="173">
        <f>C58+G58+K58+O58+S58+W58+AA58+AE58+AI58</f>
        <v>70</v>
      </c>
      <c r="AQ58" s="120">
        <f>E58+I58+M58+Q58+U58+Y58+AC58+AG58+AK58</f>
        <v>0</v>
      </c>
      <c r="AR58" s="170">
        <f>AP58+AQ58</f>
        <v>70</v>
      </c>
      <c r="AS58" s="171">
        <v>48</v>
      </c>
    </row>
    <row r="59" spans="1:45" ht="16.5" thickBot="1" x14ac:dyDescent="0.3">
      <c r="A59" s="49">
        <v>49</v>
      </c>
      <c r="B59" s="168" t="s">
        <v>364</v>
      </c>
      <c r="C59" s="179"/>
      <c r="D59" s="180"/>
      <c r="E59" s="114"/>
      <c r="F59" s="180"/>
      <c r="G59" s="205"/>
      <c r="H59" s="206"/>
      <c r="I59" s="115"/>
      <c r="J59" s="206"/>
      <c r="K59" s="207"/>
      <c r="L59" s="208"/>
      <c r="M59" s="116">
        <v>22</v>
      </c>
      <c r="N59" s="208">
        <v>1</v>
      </c>
      <c r="O59" s="201"/>
      <c r="P59" s="202"/>
      <c r="Q59" s="117"/>
      <c r="R59" s="202"/>
      <c r="S59" s="211"/>
      <c r="T59" s="212"/>
      <c r="U59" s="213">
        <v>20</v>
      </c>
      <c r="V59" s="212">
        <v>1</v>
      </c>
      <c r="W59" s="205"/>
      <c r="X59" s="206"/>
      <c r="Y59" s="115"/>
      <c r="Z59" s="206"/>
      <c r="AA59" s="296"/>
      <c r="AB59" s="296"/>
      <c r="AC59" s="296">
        <v>25</v>
      </c>
      <c r="AD59" s="296">
        <v>1</v>
      </c>
      <c r="AE59" s="251"/>
      <c r="AF59" s="251"/>
      <c r="AG59" s="251"/>
      <c r="AH59" s="251"/>
      <c r="AI59" s="277"/>
      <c r="AJ59" s="277"/>
      <c r="AK59" s="277"/>
      <c r="AL59" s="277"/>
      <c r="AM59" s="171">
        <f>D59+H59+L59+P59+T59+X59+AB59+AF59+AJ59</f>
        <v>0</v>
      </c>
      <c r="AN59" s="50">
        <f>F59+J59+N59+R59+V59+Z59+AD59+AH59+AL59</f>
        <v>3</v>
      </c>
      <c r="AO59" s="51">
        <f>AM59+AN59</f>
        <v>3</v>
      </c>
      <c r="AP59" s="173">
        <f>C59+G59+K59+O59+S59+W59+AA59+AE59+AI59</f>
        <v>0</v>
      </c>
      <c r="AQ59" s="120">
        <f>E59+I59+M59+Q59+U59+Y59+AC59+AG59+AK59</f>
        <v>67</v>
      </c>
      <c r="AR59" s="170">
        <f>AP59+AQ59</f>
        <v>67</v>
      </c>
      <c r="AS59" s="171">
        <v>49</v>
      </c>
    </row>
    <row r="60" spans="1:45" ht="16.5" thickBot="1" x14ac:dyDescent="0.3">
      <c r="A60" s="49">
        <v>50</v>
      </c>
      <c r="B60" s="168" t="s">
        <v>656</v>
      </c>
      <c r="C60" s="179"/>
      <c r="D60" s="180"/>
      <c r="E60" s="114"/>
      <c r="F60" s="180"/>
      <c r="G60" s="205"/>
      <c r="H60" s="206"/>
      <c r="I60" s="115"/>
      <c r="J60" s="206"/>
      <c r="K60" s="207"/>
      <c r="L60" s="208"/>
      <c r="M60" s="116"/>
      <c r="N60" s="208"/>
      <c r="O60" s="201"/>
      <c r="P60" s="202"/>
      <c r="Q60" s="117"/>
      <c r="R60" s="202"/>
      <c r="S60" s="211"/>
      <c r="T60" s="212"/>
      <c r="U60" s="213"/>
      <c r="V60" s="212"/>
      <c r="W60" s="205"/>
      <c r="X60" s="206"/>
      <c r="Y60" s="115"/>
      <c r="Z60" s="206"/>
      <c r="AA60" s="296"/>
      <c r="AB60" s="296"/>
      <c r="AC60" s="296"/>
      <c r="AD60" s="296"/>
      <c r="AE60" s="251"/>
      <c r="AF60" s="251"/>
      <c r="AG60" s="251">
        <v>30</v>
      </c>
      <c r="AH60" s="251">
        <v>1</v>
      </c>
      <c r="AI60" s="277"/>
      <c r="AJ60" s="277"/>
      <c r="AK60" s="277">
        <v>30</v>
      </c>
      <c r="AL60" s="277">
        <v>1</v>
      </c>
      <c r="AM60" s="171">
        <f>D60+H60+L60+P60+T60+X60+AB60+AF60+AJ60</f>
        <v>0</v>
      </c>
      <c r="AN60" s="50">
        <f>F60+J60+N60+R60+V60+Z60+AD60+AH60+AL60</f>
        <v>2</v>
      </c>
      <c r="AO60" s="51">
        <f>AM60+AN60</f>
        <v>2</v>
      </c>
      <c r="AP60" s="173">
        <f>C60+G60+K60+O60+S60+W60+AA60+AE60+AI60</f>
        <v>0</v>
      </c>
      <c r="AQ60" s="120">
        <f>E60+I60+M60+Q60+U60+Y60+AC60+AG60+AK60</f>
        <v>60</v>
      </c>
      <c r="AR60" s="170">
        <f>AP60+AQ60</f>
        <v>60</v>
      </c>
      <c r="AS60" s="171">
        <v>50</v>
      </c>
    </row>
    <row r="61" spans="1:45" ht="16.5" thickBot="1" x14ac:dyDescent="0.3">
      <c r="A61" s="49">
        <v>51</v>
      </c>
      <c r="B61" s="168" t="s">
        <v>332</v>
      </c>
      <c r="C61" s="203"/>
      <c r="D61" s="204"/>
      <c r="E61" s="114"/>
      <c r="F61" s="204"/>
      <c r="G61" s="205"/>
      <c r="H61" s="206"/>
      <c r="I61" s="115"/>
      <c r="J61" s="206"/>
      <c r="K61" s="207"/>
      <c r="L61" s="208"/>
      <c r="M61" s="116">
        <v>30</v>
      </c>
      <c r="N61" s="208">
        <v>1</v>
      </c>
      <c r="O61" s="201"/>
      <c r="P61" s="202"/>
      <c r="Q61" s="117">
        <v>30</v>
      </c>
      <c r="R61" s="202">
        <v>1</v>
      </c>
      <c r="S61" s="211"/>
      <c r="T61" s="212"/>
      <c r="U61" s="213"/>
      <c r="V61" s="212"/>
      <c r="W61" s="205"/>
      <c r="X61" s="206"/>
      <c r="Y61" s="115"/>
      <c r="Z61" s="206"/>
      <c r="AA61" s="296"/>
      <c r="AB61" s="296"/>
      <c r="AC61" s="296"/>
      <c r="AD61" s="296"/>
      <c r="AE61" s="251"/>
      <c r="AF61" s="251"/>
      <c r="AG61" s="251"/>
      <c r="AH61" s="251"/>
      <c r="AI61" s="277"/>
      <c r="AJ61" s="277"/>
      <c r="AK61" s="277"/>
      <c r="AL61" s="277"/>
      <c r="AM61" s="171">
        <f>D61+H61+L61+P61+T61+X61+AB61+AF61+AJ61</f>
        <v>0</v>
      </c>
      <c r="AN61" s="50">
        <f>F61+J61+N61+R61+V61+Z61+AD61+AH61+AL61</f>
        <v>2</v>
      </c>
      <c r="AO61" s="51">
        <f>AM61+AN61</f>
        <v>2</v>
      </c>
      <c r="AP61" s="173">
        <f>C61+G61+K61+O61+S61+W61+AA61+AE61+AI61</f>
        <v>0</v>
      </c>
      <c r="AQ61" s="120">
        <f>E61+I61+M61+Q61+U61+Y61+AC61+AG61+AK61</f>
        <v>60</v>
      </c>
      <c r="AR61" s="170">
        <f>AP61+AQ61</f>
        <v>60</v>
      </c>
      <c r="AS61" s="171">
        <v>50</v>
      </c>
    </row>
    <row r="62" spans="1:45" ht="16.5" thickBot="1" x14ac:dyDescent="0.3">
      <c r="A62" s="49">
        <v>52</v>
      </c>
      <c r="B62" s="168" t="s">
        <v>338</v>
      </c>
      <c r="C62" s="203"/>
      <c r="D62" s="204"/>
      <c r="E62" s="114"/>
      <c r="F62" s="204"/>
      <c r="G62" s="205"/>
      <c r="H62" s="206"/>
      <c r="I62" s="115"/>
      <c r="J62" s="206"/>
      <c r="K62" s="207"/>
      <c r="L62" s="208"/>
      <c r="M62" s="116">
        <v>30</v>
      </c>
      <c r="N62" s="208">
        <v>1</v>
      </c>
      <c r="O62" s="201"/>
      <c r="P62" s="202"/>
      <c r="Q62" s="117">
        <v>30</v>
      </c>
      <c r="R62" s="202">
        <v>1</v>
      </c>
      <c r="S62" s="211"/>
      <c r="T62" s="212"/>
      <c r="U62" s="213"/>
      <c r="V62" s="212"/>
      <c r="W62" s="205"/>
      <c r="X62" s="206"/>
      <c r="Y62" s="115"/>
      <c r="Z62" s="206"/>
      <c r="AA62" s="296"/>
      <c r="AB62" s="296"/>
      <c r="AC62" s="296"/>
      <c r="AD62" s="296"/>
      <c r="AE62" s="251"/>
      <c r="AF62" s="251"/>
      <c r="AG62" s="251"/>
      <c r="AH62" s="251"/>
      <c r="AI62" s="277"/>
      <c r="AJ62" s="277"/>
      <c r="AK62" s="277"/>
      <c r="AL62" s="277"/>
      <c r="AM62" s="171">
        <f>D62+H62+L62+P62+T62+X62+AB62+AF62+AJ62</f>
        <v>0</v>
      </c>
      <c r="AN62" s="50">
        <f>F62+J62+N62+R62+V62+Z62+AD62+AH62+AL62</f>
        <v>2</v>
      </c>
      <c r="AO62" s="51">
        <f>AM62+AN62</f>
        <v>2</v>
      </c>
      <c r="AP62" s="173">
        <f>C62+G62+K62+O62+S62+W62+AA62+AE62+AI62</f>
        <v>0</v>
      </c>
      <c r="AQ62" s="120">
        <f>E62+I62+M62+Q62+U62+Y62+AC62+AG62+AK62</f>
        <v>60</v>
      </c>
      <c r="AR62" s="170">
        <f>AP62+AQ62</f>
        <v>60</v>
      </c>
      <c r="AS62" s="171">
        <v>50</v>
      </c>
    </row>
    <row r="63" spans="1:45" ht="16.5" thickBot="1" x14ac:dyDescent="0.3">
      <c r="A63" s="49">
        <v>53</v>
      </c>
      <c r="B63" s="168" t="s">
        <v>382</v>
      </c>
      <c r="C63" s="203"/>
      <c r="D63" s="204"/>
      <c r="E63" s="114"/>
      <c r="F63" s="204"/>
      <c r="G63" s="205"/>
      <c r="H63" s="206"/>
      <c r="I63" s="115"/>
      <c r="J63" s="206"/>
      <c r="K63" s="207"/>
      <c r="L63" s="208"/>
      <c r="M63" s="116">
        <v>55</v>
      </c>
      <c r="N63" s="208">
        <v>2</v>
      </c>
      <c r="O63" s="201"/>
      <c r="P63" s="202"/>
      <c r="Q63" s="117"/>
      <c r="R63" s="202"/>
      <c r="S63" s="211"/>
      <c r="T63" s="212"/>
      <c r="U63" s="213"/>
      <c r="V63" s="212"/>
      <c r="W63" s="205"/>
      <c r="X63" s="206"/>
      <c r="Y63" s="115"/>
      <c r="Z63" s="206"/>
      <c r="AA63" s="296"/>
      <c r="AB63" s="296"/>
      <c r="AC63" s="296"/>
      <c r="AD63" s="296"/>
      <c r="AE63" s="251"/>
      <c r="AF63" s="251"/>
      <c r="AG63" s="251"/>
      <c r="AH63" s="251"/>
      <c r="AI63" s="277"/>
      <c r="AJ63" s="277"/>
      <c r="AK63" s="277"/>
      <c r="AL63" s="277"/>
      <c r="AM63" s="171">
        <f>D63+H63+L63+P63+T63+X63+AB63+AF63+AJ63</f>
        <v>0</v>
      </c>
      <c r="AN63" s="50">
        <f>F63+J63+N63+R63+V63+Z63+AD63+AH63+AL63</f>
        <v>2</v>
      </c>
      <c r="AO63" s="51">
        <f>AM63+AN63</f>
        <v>2</v>
      </c>
      <c r="AP63" s="173">
        <f>C63+G63+K63+O63+S63+W63+AA63+AE63+AI63</f>
        <v>0</v>
      </c>
      <c r="AQ63" s="120">
        <f>E63+I63+M63+Q63+U63+Y63+AC63+AG63+AK63</f>
        <v>55</v>
      </c>
      <c r="AR63" s="170">
        <f>AP63+AQ63</f>
        <v>55</v>
      </c>
      <c r="AS63" s="171">
        <v>53</v>
      </c>
    </row>
    <row r="64" spans="1:45" ht="16.5" thickBot="1" x14ac:dyDescent="0.3">
      <c r="A64" s="49">
        <v>54</v>
      </c>
      <c r="B64" s="168" t="s">
        <v>494</v>
      </c>
      <c r="C64" s="203"/>
      <c r="D64" s="204"/>
      <c r="E64" s="114"/>
      <c r="F64" s="204"/>
      <c r="G64" s="205"/>
      <c r="H64" s="206"/>
      <c r="I64" s="115"/>
      <c r="J64" s="206"/>
      <c r="K64" s="207"/>
      <c r="L64" s="208"/>
      <c r="M64" s="116"/>
      <c r="N64" s="208"/>
      <c r="O64" s="201"/>
      <c r="P64" s="202"/>
      <c r="Q64" s="117"/>
      <c r="R64" s="202"/>
      <c r="S64" s="211"/>
      <c r="T64" s="212"/>
      <c r="U64" s="213">
        <v>30</v>
      </c>
      <c r="V64" s="212">
        <v>1</v>
      </c>
      <c r="W64" s="205"/>
      <c r="X64" s="206"/>
      <c r="Y64" s="115"/>
      <c r="Z64" s="206"/>
      <c r="AA64" s="296"/>
      <c r="AB64" s="296"/>
      <c r="AC64" s="296">
        <v>25</v>
      </c>
      <c r="AD64" s="296">
        <v>1</v>
      </c>
      <c r="AE64" s="251"/>
      <c r="AF64" s="251"/>
      <c r="AG64" s="251"/>
      <c r="AH64" s="251"/>
      <c r="AI64" s="277"/>
      <c r="AJ64" s="277"/>
      <c r="AK64" s="277"/>
      <c r="AL64" s="277"/>
      <c r="AM64" s="171">
        <f>D64+H64+L64+P64+T64+X64+AB64+AF64+AJ64</f>
        <v>0</v>
      </c>
      <c r="AN64" s="50">
        <f>F64+J64+N64+R64+V64+Z64+AD64+AH64+AL64</f>
        <v>2</v>
      </c>
      <c r="AO64" s="51">
        <f>AM64+AN64</f>
        <v>2</v>
      </c>
      <c r="AP64" s="173">
        <f>C64+G64+K64+O64+S64+W64+AA64+AE64+AI64</f>
        <v>0</v>
      </c>
      <c r="AQ64" s="120">
        <f>E64+I64+M64+Q64+U64+Y64+AC64+AG64+AK64</f>
        <v>55</v>
      </c>
      <c r="AR64" s="170">
        <f>AP64+AQ64</f>
        <v>55</v>
      </c>
      <c r="AS64" s="171">
        <v>53</v>
      </c>
    </row>
    <row r="65" spans="1:45" ht="16.5" thickBot="1" x14ac:dyDescent="0.3">
      <c r="A65" s="49">
        <v>55</v>
      </c>
      <c r="B65" s="168" t="s">
        <v>594</v>
      </c>
      <c r="C65" s="203"/>
      <c r="D65" s="204"/>
      <c r="E65" s="114"/>
      <c r="F65" s="204"/>
      <c r="G65" s="205"/>
      <c r="H65" s="206"/>
      <c r="I65" s="115"/>
      <c r="J65" s="206"/>
      <c r="K65" s="207"/>
      <c r="L65" s="208"/>
      <c r="M65" s="116"/>
      <c r="N65" s="208"/>
      <c r="O65" s="201"/>
      <c r="P65" s="202"/>
      <c r="Q65" s="117"/>
      <c r="R65" s="202"/>
      <c r="S65" s="211"/>
      <c r="T65" s="212"/>
      <c r="U65" s="213"/>
      <c r="V65" s="212"/>
      <c r="W65" s="205"/>
      <c r="X65" s="206"/>
      <c r="Y65" s="115">
        <v>30</v>
      </c>
      <c r="Z65" s="206">
        <v>1</v>
      </c>
      <c r="AA65" s="296"/>
      <c r="AB65" s="296"/>
      <c r="AC65" s="296">
        <v>25</v>
      </c>
      <c r="AD65" s="296">
        <v>1</v>
      </c>
      <c r="AE65" s="251"/>
      <c r="AF65" s="251"/>
      <c r="AG65" s="251"/>
      <c r="AH65" s="251"/>
      <c r="AI65" s="277"/>
      <c r="AJ65" s="277"/>
      <c r="AK65" s="277"/>
      <c r="AL65" s="277"/>
      <c r="AM65" s="171">
        <f>D65+H65+L65+P65+T65+X65+AB65+AF65+AJ65</f>
        <v>0</v>
      </c>
      <c r="AN65" s="50">
        <f>F65+J65+N65+R65+V65+Z65+AD65+AH65+AL65</f>
        <v>2</v>
      </c>
      <c r="AO65" s="51">
        <f>AM65+AN65</f>
        <v>2</v>
      </c>
      <c r="AP65" s="173">
        <f>C65+G65+K65+O65+S65+W65+AA65+AE65+AI65</f>
        <v>0</v>
      </c>
      <c r="AQ65" s="120">
        <f>E65+I65+M65+Q65+U65+Y65+AC65+AG65+AK65</f>
        <v>55</v>
      </c>
      <c r="AR65" s="170">
        <f>AP65+AQ65</f>
        <v>55</v>
      </c>
      <c r="AS65" s="171">
        <v>53</v>
      </c>
    </row>
    <row r="66" spans="1:45" ht="16.5" thickBot="1" x14ac:dyDescent="0.3">
      <c r="A66" s="49">
        <v>56</v>
      </c>
      <c r="B66" s="133" t="s">
        <v>294</v>
      </c>
      <c r="C66" s="203"/>
      <c r="D66" s="204"/>
      <c r="E66" s="114"/>
      <c r="F66" s="204"/>
      <c r="G66" s="205"/>
      <c r="H66" s="206"/>
      <c r="I66" s="115">
        <v>18</v>
      </c>
      <c r="J66" s="206">
        <v>1</v>
      </c>
      <c r="K66" s="207"/>
      <c r="L66" s="208"/>
      <c r="M66" s="116">
        <v>32</v>
      </c>
      <c r="N66" s="208">
        <v>2</v>
      </c>
      <c r="O66" s="201"/>
      <c r="P66" s="202"/>
      <c r="Q66" s="117"/>
      <c r="R66" s="202"/>
      <c r="S66" s="211"/>
      <c r="T66" s="212"/>
      <c r="U66" s="213"/>
      <c r="V66" s="212"/>
      <c r="W66" s="205"/>
      <c r="X66" s="206"/>
      <c r="Y66" s="115"/>
      <c r="Z66" s="206"/>
      <c r="AA66" s="296"/>
      <c r="AB66" s="296"/>
      <c r="AC66" s="296"/>
      <c r="AD66" s="296"/>
      <c r="AE66" s="251"/>
      <c r="AF66" s="251"/>
      <c r="AG66" s="251"/>
      <c r="AH66" s="251"/>
      <c r="AI66" s="277"/>
      <c r="AJ66" s="277"/>
      <c r="AK66" s="277"/>
      <c r="AL66" s="277"/>
      <c r="AM66" s="171">
        <f>D66+H66+L66+P66+T66+X66+AB66+AF66+AJ66</f>
        <v>0</v>
      </c>
      <c r="AN66" s="50">
        <f>F66+J66+N66+R66+V66+Z66+AD66+AH66+AL66</f>
        <v>3</v>
      </c>
      <c r="AO66" s="51">
        <f>AM66+AN66</f>
        <v>3</v>
      </c>
      <c r="AP66" s="173">
        <f>C66+G66+K66+O66+S66+W66+AA66+AE66+AI66</f>
        <v>0</v>
      </c>
      <c r="AQ66" s="120">
        <f>E66+I66+M66+Q66+U66+Y66+AC66+AG66+AK66</f>
        <v>50</v>
      </c>
      <c r="AR66" s="170">
        <f>AP66+AQ66</f>
        <v>50</v>
      </c>
      <c r="AS66" s="171">
        <v>56</v>
      </c>
    </row>
    <row r="67" spans="1:45" ht="16.5" thickBot="1" x14ac:dyDescent="0.3">
      <c r="A67" s="49">
        <v>57</v>
      </c>
      <c r="B67" s="168" t="s">
        <v>545</v>
      </c>
      <c r="C67" s="203"/>
      <c r="D67" s="204"/>
      <c r="E67" s="114"/>
      <c r="F67" s="204"/>
      <c r="G67" s="205"/>
      <c r="H67" s="206"/>
      <c r="I67" s="115"/>
      <c r="J67" s="206"/>
      <c r="K67" s="207"/>
      <c r="L67" s="208"/>
      <c r="M67" s="116"/>
      <c r="N67" s="208"/>
      <c r="O67" s="201"/>
      <c r="P67" s="202"/>
      <c r="Q67" s="117"/>
      <c r="R67" s="202"/>
      <c r="S67" s="211"/>
      <c r="T67" s="212"/>
      <c r="U67" s="213"/>
      <c r="V67" s="212"/>
      <c r="W67" s="205">
        <v>33</v>
      </c>
      <c r="X67" s="206">
        <v>1</v>
      </c>
      <c r="Y67" s="115">
        <v>16</v>
      </c>
      <c r="Z67" s="206">
        <v>1</v>
      </c>
      <c r="AA67" s="296"/>
      <c r="AB67" s="296"/>
      <c r="AC67" s="296"/>
      <c r="AD67" s="296"/>
      <c r="AE67" s="251"/>
      <c r="AF67" s="251"/>
      <c r="AG67" s="251"/>
      <c r="AH67" s="251"/>
      <c r="AI67" s="277"/>
      <c r="AJ67" s="277"/>
      <c r="AK67" s="277"/>
      <c r="AL67" s="277"/>
      <c r="AM67" s="171">
        <f>D67+H67+L67+P67+T67+X67+AB67+AF67+AJ67</f>
        <v>1</v>
      </c>
      <c r="AN67" s="50">
        <f>F67+J67+N67+R67+V67+Z67+AD67+AH67+AL67</f>
        <v>1</v>
      </c>
      <c r="AO67" s="51">
        <f>AM67+AN67</f>
        <v>2</v>
      </c>
      <c r="AP67" s="173">
        <f>C67+G67+K67+O67+S67+W67+AA67+AE67+AI67</f>
        <v>33</v>
      </c>
      <c r="AQ67" s="120">
        <f>E67+I67+M67+Q67+U67+Y67+AC67+AG67+AK67</f>
        <v>16</v>
      </c>
      <c r="AR67" s="170">
        <f>AP67+AQ67</f>
        <v>49</v>
      </c>
      <c r="AS67" s="171">
        <v>57</v>
      </c>
    </row>
    <row r="68" spans="1:45" ht="16.5" thickBot="1" x14ac:dyDescent="0.3">
      <c r="A68" s="49">
        <v>58</v>
      </c>
      <c r="B68" s="133" t="s">
        <v>101</v>
      </c>
      <c r="C68" s="203"/>
      <c r="D68" s="204"/>
      <c r="E68" s="114">
        <v>25</v>
      </c>
      <c r="F68" s="204">
        <v>1</v>
      </c>
      <c r="G68" s="205"/>
      <c r="H68" s="206"/>
      <c r="I68" s="115"/>
      <c r="J68" s="206"/>
      <c r="K68" s="207">
        <v>23</v>
      </c>
      <c r="L68" s="208">
        <v>1</v>
      </c>
      <c r="M68" s="116"/>
      <c r="N68" s="208"/>
      <c r="O68" s="201"/>
      <c r="P68" s="202"/>
      <c r="Q68" s="117"/>
      <c r="R68" s="202"/>
      <c r="S68" s="211"/>
      <c r="T68" s="212"/>
      <c r="U68" s="213"/>
      <c r="V68" s="212"/>
      <c r="W68" s="205"/>
      <c r="X68" s="206"/>
      <c r="Y68" s="115"/>
      <c r="Z68" s="206"/>
      <c r="AA68" s="296"/>
      <c r="AB68" s="296"/>
      <c r="AC68" s="296"/>
      <c r="AD68" s="296"/>
      <c r="AE68" s="251"/>
      <c r="AF68" s="251"/>
      <c r="AG68" s="251"/>
      <c r="AH68" s="251"/>
      <c r="AI68" s="277"/>
      <c r="AJ68" s="277"/>
      <c r="AK68" s="277"/>
      <c r="AL68" s="277"/>
      <c r="AM68" s="171">
        <f>D68+H68+L68+P68+T68+X68+AB68+AF68+AJ68</f>
        <v>1</v>
      </c>
      <c r="AN68" s="50">
        <f>F68+J68+N68+R68+V68+Z68+AD68+AH68+AL68</f>
        <v>1</v>
      </c>
      <c r="AO68" s="51">
        <f>AM68+AN68</f>
        <v>2</v>
      </c>
      <c r="AP68" s="173">
        <f>C68+G68+K68+O68+S68+W68+AA68+AE68+AI68</f>
        <v>23</v>
      </c>
      <c r="AQ68" s="120">
        <f>E68+I68+M68+Q68+U68+Y68+AC68+AG68+AK68</f>
        <v>25</v>
      </c>
      <c r="AR68" s="170">
        <f>AP68+AQ68</f>
        <v>48</v>
      </c>
      <c r="AS68" s="171">
        <v>58</v>
      </c>
    </row>
    <row r="69" spans="1:45" ht="16.5" thickBot="1" x14ac:dyDescent="0.3">
      <c r="A69" s="49">
        <v>59</v>
      </c>
      <c r="B69" s="133" t="s">
        <v>184</v>
      </c>
      <c r="C69" s="203"/>
      <c r="D69" s="204"/>
      <c r="E69" s="114">
        <v>22</v>
      </c>
      <c r="F69" s="204">
        <v>1</v>
      </c>
      <c r="G69" s="205"/>
      <c r="H69" s="206"/>
      <c r="I69" s="115">
        <v>22</v>
      </c>
      <c r="J69" s="206">
        <v>1</v>
      </c>
      <c r="K69" s="207"/>
      <c r="L69" s="208"/>
      <c r="M69" s="116"/>
      <c r="N69" s="208"/>
      <c r="O69" s="201"/>
      <c r="P69" s="202"/>
      <c r="Q69" s="117"/>
      <c r="R69" s="202"/>
      <c r="S69" s="211"/>
      <c r="T69" s="212"/>
      <c r="U69" s="213"/>
      <c r="V69" s="212"/>
      <c r="W69" s="205"/>
      <c r="X69" s="206"/>
      <c r="Y69" s="115"/>
      <c r="Z69" s="206"/>
      <c r="AA69" s="296"/>
      <c r="AB69" s="296"/>
      <c r="AC69" s="296"/>
      <c r="AD69" s="296"/>
      <c r="AE69" s="251"/>
      <c r="AF69" s="251"/>
      <c r="AG69" s="251"/>
      <c r="AH69" s="251"/>
      <c r="AI69" s="277"/>
      <c r="AJ69" s="277"/>
      <c r="AK69" s="277"/>
      <c r="AL69" s="277"/>
      <c r="AM69" s="171">
        <f>D69+H69+L69+P69+T69+X69+AB69+AF69+AJ69</f>
        <v>0</v>
      </c>
      <c r="AN69" s="50">
        <f>F69+J69+N69+R69+V69+Z69+AD69+AH69+AL69</f>
        <v>2</v>
      </c>
      <c r="AO69" s="51">
        <f>AM69+AN69</f>
        <v>2</v>
      </c>
      <c r="AP69" s="173">
        <f>C69+G69+K69+O69+S69+W69+AA69+AE69+AI69</f>
        <v>0</v>
      </c>
      <c r="AQ69" s="120">
        <f>E69+I69+M69+Q69+U69+Y69+AC69+AG69+AK69</f>
        <v>44</v>
      </c>
      <c r="AR69" s="170">
        <f>AP69+AQ69</f>
        <v>44</v>
      </c>
      <c r="AS69" s="171">
        <v>59</v>
      </c>
    </row>
    <row r="70" spans="1:45" ht="16.5" thickBot="1" x14ac:dyDescent="0.3">
      <c r="A70" s="49">
        <v>60</v>
      </c>
      <c r="B70" s="134" t="s">
        <v>156</v>
      </c>
      <c r="C70" s="203">
        <v>38</v>
      </c>
      <c r="D70" s="204">
        <v>1</v>
      </c>
      <c r="E70" s="114"/>
      <c r="F70" s="204"/>
      <c r="G70" s="205"/>
      <c r="H70" s="206"/>
      <c r="I70" s="115"/>
      <c r="J70" s="206"/>
      <c r="K70" s="207"/>
      <c r="L70" s="208"/>
      <c r="M70" s="116"/>
      <c r="N70" s="208"/>
      <c r="O70" s="201"/>
      <c r="P70" s="202"/>
      <c r="Q70" s="117"/>
      <c r="R70" s="202"/>
      <c r="S70" s="211"/>
      <c r="T70" s="212"/>
      <c r="U70" s="213"/>
      <c r="V70" s="212"/>
      <c r="W70" s="205"/>
      <c r="X70" s="206"/>
      <c r="Y70" s="115"/>
      <c r="Z70" s="206"/>
      <c r="AA70" s="296"/>
      <c r="AB70" s="296"/>
      <c r="AC70" s="296"/>
      <c r="AD70" s="296"/>
      <c r="AE70" s="251"/>
      <c r="AF70" s="251"/>
      <c r="AG70" s="251"/>
      <c r="AH70" s="251"/>
      <c r="AI70" s="277"/>
      <c r="AJ70" s="277"/>
      <c r="AK70" s="277"/>
      <c r="AL70" s="277"/>
      <c r="AM70" s="171">
        <f>D70+H70+L70+P70+T70+X70+AB70+AF70+AJ70</f>
        <v>1</v>
      </c>
      <c r="AN70" s="50">
        <f>F70+J70+N70+R70+V70+Z70+AD70+AH70+AL70</f>
        <v>0</v>
      </c>
      <c r="AO70" s="51">
        <f>AM70+AN70</f>
        <v>1</v>
      </c>
      <c r="AP70" s="173">
        <f>C70+G70+K70+O70+S70+W70+AA70+AE70+AI70</f>
        <v>38</v>
      </c>
      <c r="AQ70" s="120">
        <f>E70+I70+M70+Q70+U70+Y70+AC70+AG70+AK70</f>
        <v>0</v>
      </c>
      <c r="AR70" s="170">
        <f>AP70+AQ70</f>
        <v>38</v>
      </c>
      <c r="AS70" s="171">
        <v>60</v>
      </c>
    </row>
    <row r="71" spans="1:45" ht="16.5" thickBot="1" x14ac:dyDescent="0.3">
      <c r="A71" s="49">
        <v>61</v>
      </c>
      <c r="B71" s="168" t="s">
        <v>575</v>
      </c>
      <c r="C71" s="203"/>
      <c r="D71" s="204"/>
      <c r="E71" s="114"/>
      <c r="F71" s="204"/>
      <c r="G71" s="205"/>
      <c r="H71" s="206"/>
      <c r="I71" s="115"/>
      <c r="J71" s="206"/>
      <c r="K71" s="207"/>
      <c r="L71" s="208"/>
      <c r="M71" s="116"/>
      <c r="N71" s="208"/>
      <c r="O71" s="201"/>
      <c r="P71" s="202"/>
      <c r="Q71" s="117"/>
      <c r="R71" s="202"/>
      <c r="S71" s="211"/>
      <c r="T71" s="212"/>
      <c r="U71" s="213"/>
      <c r="V71" s="212"/>
      <c r="W71" s="205">
        <v>22</v>
      </c>
      <c r="X71" s="206">
        <v>1</v>
      </c>
      <c r="Y71" s="115"/>
      <c r="Z71" s="206"/>
      <c r="AA71" s="296"/>
      <c r="AB71" s="296"/>
      <c r="AC71" s="296">
        <v>14</v>
      </c>
      <c r="AD71" s="296">
        <v>1</v>
      </c>
      <c r="AE71" s="251"/>
      <c r="AF71" s="251"/>
      <c r="AG71" s="251"/>
      <c r="AH71" s="251"/>
      <c r="AI71" s="277"/>
      <c r="AJ71" s="277"/>
      <c r="AK71" s="277"/>
      <c r="AL71" s="277"/>
      <c r="AM71" s="171">
        <f>D71+H71+L71+P71+T71+X71+AB71+AF71+AJ71</f>
        <v>1</v>
      </c>
      <c r="AN71" s="50">
        <f>F71+J71+N71+R71+V71+Z71+AD71+AH71+AL71</f>
        <v>1</v>
      </c>
      <c r="AO71" s="51">
        <f>AM71+AN71</f>
        <v>2</v>
      </c>
      <c r="AP71" s="173">
        <f>C71+G71+K71+O71+S71+W71+AA71+AE71+AI71</f>
        <v>22</v>
      </c>
      <c r="AQ71" s="120">
        <f>E71+I71+M71+Q71+U71+Y71+AC71+AG71+AK71</f>
        <v>14</v>
      </c>
      <c r="AR71" s="170">
        <f>AP71+AQ71</f>
        <v>36</v>
      </c>
      <c r="AS71" s="171">
        <v>61</v>
      </c>
    </row>
    <row r="72" spans="1:45" ht="16.5" thickBot="1" x14ac:dyDescent="0.3">
      <c r="A72" s="49">
        <v>62</v>
      </c>
      <c r="B72" s="168" t="s">
        <v>405</v>
      </c>
      <c r="C72" s="203"/>
      <c r="D72" s="204"/>
      <c r="E72" s="114"/>
      <c r="F72" s="204"/>
      <c r="G72" s="205"/>
      <c r="H72" s="206"/>
      <c r="I72" s="115"/>
      <c r="J72" s="206"/>
      <c r="K72" s="207"/>
      <c r="L72" s="208"/>
      <c r="M72" s="116"/>
      <c r="N72" s="208"/>
      <c r="O72" s="201"/>
      <c r="P72" s="202"/>
      <c r="Q72" s="117">
        <v>16</v>
      </c>
      <c r="R72" s="202">
        <v>1</v>
      </c>
      <c r="S72" s="211"/>
      <c r="T72" s="212"/>
      <c r="U72" s="213">
        <v>18</v>
      </c>
      <c r="V72" s="212">
        <v>1</v>
      </c>
      <c r="W72" s="205"/>
      <c r="X72" s="206"/>
      <c r="Y72" s="115"/>
      <c r="Z72" s="206"/>
      <c r="AA72" s="296"/>
      <c r="AB72" s="296"/>
      <c r="AC72" s="296"/>
      <c r="AD72" s="296"/>
      <c r="AE72" s="251"/>
      <c r="AF72" s="251"/>
      <c r="AG72" s="251"/>
      <c r="AH72" s="251"/>
      <c r="AI72" s="277"/>
      <c r="AJ72" s="277"/>
      <c r="AK72" s="277"/>
      <c r="AL72" s="277"/>
      <c r="AM72" s="171">
        <f>D72+H72+L72+P72+T72+X72+AB72+AF72+AJ72</f>
        <v>0</v>
      </c>
      <c r="AN72" s="50">
        <f>F72+J72+N72+R72+V72+Z72+AD72+AH72+AL72</f>
        <v>2</v>
      </c>
      <c r="AO72" s="51">
        <f>AM72+AN72</f>
        <v>2</v>
      </c>
      <c r="AP72" s="173">
        <f>C72+G72+K72+O72+S72+W72+AA72+AE72+AI72</f>
        <v>0</v>
      </c>
      <c r="AQ72" s="120">
        <f>E72+I72+M72+Q72+U72+Y72+AC72+AG72+AK72</f>
        <v>34</v>
      </c>
      <c r="AR72" s="170">
        <f>AP72+AQ72</f>
        <v>34</v>
      </c>
      <c r="AS72" s="171">
        <v>62</v>
      </c>
    </row>
    <row r="73" spans="1:45" ht="16.5" thickBot="1" x14ac:dyDescent="0.3">
      <c r="A73" s="49">
        <v>63</v>
      </c>
      <c r="B73" s="168" t="s">
        <v>548</v>
      </c>
      <c r="C73" s="203"/>
      <c r="D73" s="204"/>
      <c r="E73" s="114"/>
      <c r="F73" s="204"/>
      <c r="G73" s="205"/>
      <c r="H73" s="206"/>
      <c r="I73" s="115"/>
      <c r="J73" s="206"/>
      <c r="K73" s="207"/>
      <c r="L73" s="208"/>
      <c r="M73" s="116"/>
      <c r="N73" s="208"/>
      <c r="O73" s="201"/>
      <c r="P73" s="202"/>
      <c r="Q73" s="117"/>
      <c r="R73" s="202"/>
      <c r="S73" s="211"/>
      <c r="T73" s="212"/>
      <c r="U73" s="213"/>
      <c r="V73" s="212"/>
      <c r="W73" s="205"/>
      <c r="X73" s="206"/>
      <c r="Y73" s="115">
        <v>15</v>
      </c>
      <c r="Z73" s="206">
        <v>1</v>
      </c>
      <c r="AA73" s="296"/>
      <c r="AB73" s="296"/>
      <c r="AC73" s="296">
        <v>16</v>
      </c>
      <c r="AD73" s="296">
        <v>1</v>
      </c>
      <c r="AE73" s="251"/>
      <c r="AF73" s="251"/>
      <c r="AG73" s="251"/>
      <c r="AH73" s="251"/>
      <c r="AI73" s="277"/>
      <c r="AJ73" s="277"/>
      <c r="AK73" s="277"/>
      <c r="AL73" s="277"/>
      <c r="AM73" s="171">
        <f>D73+H73+L73+P73+T73+X73+AB73+AF73+AJ73</f>
        <v>0</v>
      </c>
      <c r="AN73" s="50">
        <f>F73+J73+N73+R73+V73+Z73+AD73+AH73+AL73</f>
        <v>2</v>
      </c>
      <c r="AO73" s="51">
        <f>AM73+AN73</f>
        <v>2</v>
      </c>
      <c r="AP73" s="173">
        <f>C73+G73+K73+O73+S73+W73+AA73+AE73+AI73</f>
        <v>0</v>
      </c>
      <c r="AQ73" s="120">
        <f>E73+I73+M73+Q73+U73+Y73+AC73+AG73+AK73</f>
        <v>31</v>
      </c>
      <c r="AR73" s="170">
        <f>AP73+AQ73</f>
        <v>31</v>
      </c>
      <c r="AS73" s="171">
        <v>63</v>
      </c>
    </row>
    <row r="74" spans="1:45" ht="16.5" thickBot="1" x14ac:dyDescent="0.3">
      <c r="A74" s="49">
        <v>64</v>
      </c>
      <c r="B74" s="133" t="s">
        <v>120</v>
      </c>
      <c r="C74" s="179"/>
      <c r="D74" s="180"/>
      <c r="E74" s="114">
        <v>30</v>
      </c>
      <c r="F74" s="180">
        <v>1</v>
      </c>
      <c r="G74" s="205"/>
      <c r="H74" s="206"/>
      <c r="I74" s="115"/>
      <c r="J74" s="206"/>
      <c r="K74" s="207"/>
      <c r="L74" s="208"/>
      <c r="M74" s="116"/>
      <c r="N74" s="208"/>
      <c r="O74" s="201"/>
      <c r="P74" s="202"/>
      <c r="Q74" s="117"/>
      <c r="R74" s="202"/>
      <c r="S74" s="211"/>
      <c r="T74" s="212"/>
      <c r="U74" s="213"/>
      <c r="V74" s="212"/>
      <c r="W74" s="205"/>
      <c r="X74" s="206"/>
      <c r="Y74" s="115"/>
      <c r="Z74" s="206"/>
      <c r="AA74" s="296"/>
      <c r="AB74" s="296"/>
      <c r="AC74" s="296"/>
      <c r="AD74" s="296"/>
      <c r="AE74" s="251"/>
      <c r="AF74" s="251"/>
      <c r="AG74" s="251"/>
      <c r="AH74" s="251"/>
      <c r="AI74" s="277"/>
      <c r="AJ74" s="277"/>
      <c r="AK74" s="277"/>
      <c r="AL74" s="277"/>
      <c r="AM74" s="171">
        <f>D74+H74+L74+P74+T74+X74+AB74+AF74+AJ74</f>
        <v>0</v>
      </c>
      <c r="AN74" s="50">
        <f>F74+J74+N74+R74+V74+Z74+AD74+AH74+AL74</f>
        <v>1</v>
      </c>
      <c r="AO74" s="51">
        <f>AM74+AN74</f>
        <v>1</v>
      </c>
      <c r="AP74" s="173">
        <f>C74+G74+K74+O74+S74+W74+AA74+AE74+AI74</f>
        <v>0</v>
      </c>
      <c r="AQ74" s="120">
        <f>E74+I74+M74+Q74+U74+Y74+AC74+AG74+AK74</f>
        <v>30</v>
      </c>
      <c r="AR74" s="170">
        <f>AP74+AQ74</f>
        <v>30</v>
      </c>
      <c r="AS74" s="171">
        <v>64</v>
      </c>
    </row>
    <row r="75" spans="1:45" ht="16.5" thickBot="1" x14ac:dyDescent="0.3">
      <c r="A75" s="49">
        <v>65</v>
      </c>
      <c r="B75" s="133" t="s">
        <v>136</v>
      </c>
      <c r="C75" s="179"/>
      <c r="D75" s="180"/>
      <c r="E75" s="114">
        <v>30</v>
      </c>
      <c r="F75" s="180">
        <v>1</v>
      </c>
      <c r="G75" s="205"/>
      <c r="H75" s="206"/>
      <c r="I75" s="115"/>
      <c r="J75" s="206"/>
      <c r="K75" s="207"/>
      <c r="L75" s="208"/>
      <c r="M75" s="116"/>
      <c r="N75" s="208"/>
      <c r="O75" s="201"/>
      <c r="P75" s="202"/>
      <c r="Q75" s="117"/>
      <c r="R75" s="202"/>
      <c r="S75" s="211"/>
      <c r="T75" s="212"/>
      <c r="U75" s="213"/>
      <c r="V75" s="212"/>
      <c r="W75" s="205"/>
      <c r="X75" s="206"/>
      <c r="Y75" s="115"/>
      <c r="Z75" s="206"/>
      <c r="AA75" s="296"/>
      <c r="AB75" s="296"/>
      <c r="AC75" s="296"/>
      <c r="AD75" s="296"/>
      <c r="AE75" s="251"/>
      <c r="AF75" s="251"/>
      <c r="AG75" s="251"/>
      <c r="AH75" s="251"/>
      <c r="AI75" s="277"/>
      <c r="AJ75" s="277"/>
      <c r="AK75" s="277"/>
      <c r="AL75" s="277"/>
      <c r="AM75" s="171">
        <f>D75+H75+L75+P75+T75+X75+AB75+AF75+AJ75</f>
        <v>0</v>
      </c>
      <c r="AN75" s="50">
        <f>F75+J75+N75+R75+V75+Z75+AD75+AH75+AL75</f>
        <v>1</v>
      </c>
      <c r="AO75" s="51">
        <f>AM75+AN75</f>
        <v>1</v>
      </c>
      <c r="AP75" s="173">
        <f>C75+G75+K75+O75+S75+W75+AA75+AE75+AI75</f>
        <v>0</v>
      </c>
      <c r="AQ75" s="120">
        <f>E75+I75+M75+Q75+U75+Y75+AC75+AG75+AK75</f>
        <v>30</v>
      </c>
      <c r="AR75" s="170">
        <f>AP75+AQ75</f>
        <v>30</v>
      </c>
      <c r="AS75" s="171">
        <v>64</v>
      </c>
    </row>
    <row r="76" spans="1:45" ht="16.5" thickBot="1" x14ac:dyDescent="0.3">
      <c r="A76" s="49">
        <v>66</v>
      </c>
      <c r="B76" s="168" t="s">
        <v>337</v>
      </c>
      <c r="C76" s="226"/>
      <c r="D76" s="227"/>
      <c r="E76" s="114"/>
      <c r="F76" s="227"/>
      <c r="G76" s="224"/>
      <c r="H76" s="225"/>
      <c r="I76" s="115"/>
      <c r="J76" s="225"/>
      <c r="K76" s="228"/>
      <c r="L76" s="229"/>
      <c r="M76" s="116">
        <v>30</v>
      </c>
      <c r="N76" s="229">
        <v>1</v>
      </c>
      <c r="O76" s="230"/>
      <c r="P76" s="231"/>
      <c r="Q76" s="117"/>
      <c r="R76" s="231"/>
      <c r="S76" s="232"/>
      <c r="T76" s="233"/>
      <c r="U76" s="213"/>
      <c r="V76" s="233"/>
      <c r="W76" s="224"/>
      <c r="X76" s="225"/>
      <c r="Y76" s="115"/>
      <c r="Z76" s="225"/>
      <c r="AA76" s="296"/>
      <c r="AB76" s="296"/>
      <c r="AC76" s="296"/>
      <c r="AD76" s="296"/>
      <c r="AE76" s="251"/>
      <c r="AF76" s="251"/>
      <c r="AG76" s="251"/>
      <c r="AH76" s="251"/>
      <c r="AI76" s="277"/>
      <c r="AJ76" s="277"/>
      <c r="AK76" s="277"/>
      <c r="AL76" s="277"/>
      <c r="AM76" s="171">
        <f>D76+H76+L76+P76+T76+X76+AB76+AF76+AJ76</f>
        <v>0</v>
      </c>
      <c r="AN76" s="50">
        <f>F76+J76+N76+R76+V76+Z76+AD76+AH76+AL76</f>
        <v>1</v>
      </c>
      <c r="AO76" s="51">
        <f>AM76+AN76</f>
        <v>1</v>
      </c>
      <c r="AP76" s="173">
        <f>C76+G76+K76+O76+S76+W76+AA76+AE76+AI76</f>
        <v>0</v>
      </c>
      <c r="AQ76" s="120">
        <f>E76+I76+M76+Q76+U76+Y76+AC76+AG76+AK76</f>
        <v>30</v>
      </c>
      <c r="AR76" s="170">
        <f>AP76+AQ76</f>
        <v>30</v>
      </c>
      <c r="AS76" s="171">
        <v>64</v>
      </c>
    </row>
    <row r="77" spans="1:45" ht="16.5" thickBot="1" x14ac:dyDescent="0.3">
      <c r="A77" s="49">
        <v>67</v>
      </c>
      <c r="B77" s="168" t="s">
        <v>595</v>
      </c>
      <c r="C77" s="226"/>
      <c r="D77" s="227"/>
      <c r="E77" s="114"/>
      <c r="F77" s="227"/>
      <c r="G77" s="224"/>
      <c r="H77" s="225"/>
      <c r="I77" s="115"/>
      <c r="J77" s="225"/>
      <c r="K77" s="228"/>
      <c r="L77" s="229"/>
      <c r="M77" s="116"/>
      <c r="N77" s="229"/>
      <c r="O77" s="230"/>
      <c r="P77" s="231"/>
      <c r="Q77" s="117"/>
      <c r="R77" s="231"/>
      <c r="S77" s="232"/>
      <c r="T77" s="233"/>
      <c r="U77" s="213"/>
      <c r="V77" s="233"/>
      <c r="W77" s="224"/>
      <c r="X77" s="225"/>
      <c r="Y77" s="115"/>
      <c r="Z77" s="225"/>
      <c r="AA77" s="296"/>
      <c r="AB77" s="296"/>
      <c r="AC77" s="296">
        <v>30</v>
      </c>
      <c r="AD77" s="296">
        <v>1</v>
      </c>
      <c r="AE77" s="251"/>
      <c r="AF77" s="251"/>
      <c r="AG77" s="251"/>
      <c r="AH77" s="251"/>
      <c r="AI77" s="277"/>
      <c r="AJ77" s="277"/>
      <c r="AK77" s="277"/>
      <c r="AL77" s="277"/>
      <c r="AM77" s="171">
        <f>D77+H77+L77+P77+T77+X77+AB77+AF77+AJ77</f>
        <v>0</v>
      </c>
      <c r="AN77" s="50">
        <f>F77+J77+N77+R77+V77+Z77+AD77+AH77+AL77</f>
        <v>1</v>
      </c>
      <c r="AO77" s="51">
        <f>AM77+AN77</f>
        <v>1</v>
      </c>
      <c r="AP77" s="173">
        <f>C77+G77+K77+O77+S77+W77+AA77+AE77+AI77</f>
        <v>0</v>
      </c>
      <c r="AQ77" s="120">
        <f>E77+I77+M77+Q77+U77+Y77+AC77+AG77+AK77</f>
        <v>30</v>
      </c>
      <c r="AR77" s="170">
        <f>AP77+AQ77</f>
        <v>30</v>
      </c>
      <c r="AS77" s="171">
        <v>64</v>
      </c>
    </row>
    <row r="78" spans="1:45" ht="16.5" thickBot="1" x14ac:dyDescent="0.3">
      <c r="A78" s="49">
        <v>68</v>
      </c>
      <c r="B78" s="168" t="s">
        <v>660</v>
      </c>
      <c r="C78" s="226"/>
      <c r="D78" s="227"/>
      <c r="E78" s="114"/>
      <c r="F78" s="227"/>
      <c r="G78" s="224"/>
      <c r="H78" s="225"/>
      <c r="I78" s="115"/>
      <c r="J78" s="225"/>
      <c r="K78" s="228"/>
      <c r="L78" s="229"/>
      <c r="M78" s="116"/>
      <c r="N78" s="229"/>
      <c r="O78" s="230"/>
      <c r="P78" s="231"/>
      <c r="Q78" s="117"/>
      <c r="R78" s="231"/>
      <c r="S78" s="232"/>
      <c r="T78" s="233"/>
      <c r="U78" s="213"/>
      <c r="V78" s="233"/>
      <c r="W78" s="224"/>
      <c r="X78" s="225"/>
      <c r="Y78" s="115"/>
      <c r="Z78" s="225"/>
      <c r="AA78" s="296"/>
      <c r="AB78" s="296"/>
      <c r="AC78" s="296"/>
      <c r="AD78" s="296"/>
      <c r="AE78" s="251"/>
      <c r="AF78" s="251"/>
      <c r="AG78" s="251">
        <v>30</v>
      </c>
      <c r="AH78" s="251">
        <v>1</v>
      </c>
      <c r="AI78" s="277"/>
      <c r="AJ78" s="277"/>
      <c r="AK78" s="277"/>
      <c r="AL78" s="277"/>
      <c r="AM78" s="171">
        <f>D78+H78+L78+P78+T78+X78+AB78+AF78+AJ78</f>
        <v>0</v>
      </c>
      <c r="AN78" s="50">
        <f>F78+J78+N78+R78+V78+Z78+AD78+AH78+AL78</f>
        <v>1</v>
      </c>
      <c r="AO78" s="51">
        <f>AM78+AN78</f>
        <v>1</v>
      </c>
      <c r="AP78" s="173">
        <f>C78+G78+K78+O78+S78+W78+AA78+AE78+AI78</f>
        <v>0</v>
      </c>
      <c r="AQ78" s="120">
        <f>E78+I78+M78+Q78+U78+Y78+AC78+AG78+AK78</f>
        <v>30</v>
      </c>
      <c r="AR78" s="170">
        <f>AP78+AQ78</f>
        <v>30</v>
      </c>
      <c r="AS78" s="171">
        <v>64</v>
      </c>
    </row>
    <row r="79" spans="1:45" ht="16.5" thickBot="1" x14ac:dyDescent="0.3">
      <c r="A79" s="49">
        <v>69</v>
      </c>
      <c r="B79" s="168" t="s">
        <v>595</v>
      </c>
      <c r="C79" s="226"/>
      <c r="D79" s="227"/>
      <c r="E79" s="114"/>
      <c r="F79" s="227"/>
      <c r="G79" s="224"/>
      <c r="H79" s="225"/>
      <c r="I79" s="115"/>
      <c r="J79" s="225"/>
      <c r="K79" s="228"/>
      <c r="L79" s="229"/>
      <c r="M79" s="116"/>
      <c r="N79" s="229"/>
      <c r="O79" s="230"/>
      <c r="P79" s="231"/>
      <c r="Q79" s="117"/>
      <c r="R79" s="231"/>
      <c r="S79" s="232"/>
      <c r="T79" s="233"/>
      <c r="U79" s="213"/>
      <c r="V79" s="233"/>
      <c r="W79" s="224"/>
      <c r="X79" s="225"/>
      <c r="Y79" s="115"/>
      <c r="Z79" s="225"/>
      <c r="AA79" s="296"/>
      <c r="AB79" s="296"/>
      <c r="AC79" s="296"/>
      <c r="AD79" s="296"/>
      <c r="AE79" s="251"/>
      <c r="AF79" s="251"/>
      <c r="AG79" s="251"/>
      <c r="AH79" s="251"/>
      <c r="AI79" s="277"/>
      <c r="AJ79" s="277"/>
      <c r="AK79" s="277">
        <v>30</v>
      </c>
      <c r="AL79" s="277">
        <v>1</v>
      </c>
      <c r="AM79" s="171">
        <f>D79+H79+L79+P79+T79+X79+AB79+AF79+AJ79</f>
        <v>0</v>
      </c>
      <c r="AN79" s="50">
        <f>F79+J79+N79+R79+V79+Z79+AD79+AH79+AL79</f>
        <v>1</v>
      </c>
      <c r="AO79" s="51">
        <f>AM79+AN79</f>
        <v>1</v>
      </c>
      <c r="AP79" s="173">
        <f>C79+G79+K79+O79+S79+W79+AA79+AE79+AI79</f>
        <v>0</v>
      </c>
      <c r="AQ79" s="120">
        <f>E79+I79+M79+Q79+U79+Y79+AC79+AG79+AK79</f>
        <v>30</v>
      </c>
      <c r="AR79" s="170">
        <f>AP79+AQ79</f>
        <v>30</v>
      </c>
      <c r="AS79" s="171">
        <v>64</v>
      </c>
    </row>
    <row r="80" spans="1:45" ht="16.5" thickBot="1" x14ac:dyDescent="0.3">
      <c r="A80" s="49">
        <v>70</v>
      </c>
      <c r="B80" s="168" t="s">
        <v>696</v>
      </c>
      <c r="C80" s="226"/>
      <c r="D80" s="227"/>
      <c r="E80" s="114"/>
      <c r="F80" s="227"/>
      <c r="G80" s="224"/>
      <c r="H80" s="225"/>
      <c r="I80" s="115"/>
      <c r="J80" s="225"/>
      <c r="K80" s="228"/>
      <c r="L80" s="229"/>
      <c r="M80" s="116"/>
      <c r="N80" s="229"/>
      <c r="O80" s="230"/>
      <c r="P80" s="231"/>
      <c r="Q80" s="117"/>
      <c r="R80" s="231"/>
      <c r="S80" s="232"/>
      <c r="T80" s="233"/>
      <c r="U80" s="213"/>
      <c r="V80" s="233"/>
      <c r="W80" s="224"/>
      <c r="X80" s="225"/>
      <c r="Y80" s="115"/>
      <c r="Z80" s="225"/>
      <c r="AA80" s="296"/>
      <c r="AB80" s="296"/>
      <c r="AC80" s="296"/>
      <c r="AD80" s="296"/>
      <c r="AE80" s="251"/>
      <c r="AF80" s="251"/>
      <c r="AG80" s="251"/>
      <c r="AH80" s="251"/>
      <c r="AI80" s="277"/>
      <c r="AJ80" s="277"/>
      <c r="AK80" s="277">
        <v>30</v>
      </c>
      <c r="AL80" s="277">
        <v>1</v>
      </c>
      <c r="AM80" s="171">
        <f>D80+H80+L80+P80+T80+X80+AB80+AF80+AJ80</f>
        <v>0</v>
      </c>
      <c r="AN80" s="50">
        <f>F80+J80+N80+R80+V80+Z80+AD80+AH80+AL80</f>
        <v>1</v>
      </c>
      <c r="AO80" s="51">
        <f>AM80+AN80</f>
        <v>1</v>
      </c>
      <c r="AP80" s="173">
        <f>C80+G80+K80+O80+S80+W80+AA80+AE80+AI80</f>
        <v>0</v>
      </c>
      <c r="AQ80" s="120">
        <f>E80+I80+M80+Q80+U80+Y80+AC80+AG80+AK80</f>
        <v>30</v>
      </c>
      <c r="AR80" s="170">
        <f>AP80+AQ80</f>
        <v>30</v>
      </c>
      <c r="AS80" s="171">
        <v>64</v>
      </c>
    </row>
    <row r="81" spans="1:45" ht="16.5" thickBot="1" x14ac:dyDescent="0.3">
      <c r="A81" s="49">
        <v>71</v>
      </c>
      <c r="B81" s="133" t="s">
        <v>165</v>
      </c>
      <c r="C81" s="226">
        <v>28</v>
      </c>
      <c r="D81" s="227">
        <v>1</v>
      </c>
      <c r="E81" s="114"/>
      <c r="F81" s="227"/>
      <c r="G81" s="224"/>
      <c r="H81" s="225"/>
      <c r="I81" s="115"/>
      <c r="J81" s="225"/>
      <c r="K81" s="228"/>
      <c r="L81" s="229"/>
      <c r="M81" s="116"/>
      <c r="N81" s="229"/>
      <c r="O81" s="230"/>
      <c r="P81" s="231"/>
      <c r="Q81" s="117"/>
      <c r="R81" s="231"/>
      <c r="S81" s="232"/>
      <c r="T81" s="233"/>
      <c r="U81" s="213"/>
      <c r="V81" s="233"/>
      <c r="W81" s="224"/>
      <c r="X81" s="225"/>
      <c r="Y81" s="115"/>
      <c r="Z81" s="225"/>
      <c r="AA81" s="296"/>
      <c r="AB81" s="296"/>
      <c r="AC81" s="296"/>
      <c r="AD81" s="296"/>
      <c r="AE81" s="251"/>
      <c r="AF81" s="251"/>
      <c r="AG81" s="251"/>
      <c r="AH81" s="251"/>
      <c r="AI81" s="277"/>
      <c r="AJ81" s="277"/>
      <c r="AK81" s="277"/>
      <c r="AL81" s="277"/>
      <c r="AM81" s="171">
        <f>D81+H81+L81+P81+T81+X81+AB81+AF81+AJ81</f>
        <v>1</v>
      </c>
      <c r="AN81" s="50">
        <f>F81+J81+N81+R81+V81+Z81+AD81+AH81+AL81</f>
        <v>0</v>
      </c>
      <c r="AO81" s="51">
        <f>AM81+AN81</f>
        <v>1</v>
      </c>
      <c r="AP81" s="173">
        <f>C81+G81+K81+O81+S81+W81+AA81+AE81+AI81</f>
        <v>28</v>
      </c>
      <c r="AQ81" s="120">
        <f>E81+I81+M81+Q81+U81+Y81+AC81+AG81+AK81</f>
        <v>0</v>
      </c>
      <c r="AR81" s="170">
        <f>AP81+AQ81</f>
        <v>28</v>
      </c>
      <c r="AS81" s="171">
        <v>71</v>
      </c>
    </row>
    <row r="82" spans="1:45" ht="16.5" thickBot="1" x14ac:dyDescent="0.3">
      <c r="A82" s="49">
        <v>72</v>
      </c>
      <c r="B82" s="168" t="s">
        <v>408</v>
      </c>
      <c r="C82" s="226"/>
      <c r="D82" s="227"/>
      <c r="E82" s="114"/>
      <c r="F82" s="227"/>
      <c r="G82" s="224"/>
      <c r="H82" s="225"/>
      <c r="I82" s="115"/>
      <c r="J82" s="225"/>
      <c r="K82" s="228"/>
      <c r="L82" s="229"/>
      <c r="M82" s="116"/>
      <c r="N82" s="229"/>
      <c r="O82" s="230"/>
      <c r="P82" s="231"/>
      <c r="Q82" s="117">
        <v>25</v>
      </c>
      <c r="R82" s="231">
        <v>1</v>
      </c>
      <c r="S82" s="232"/>
      <c r="T82" s="233"/>
      <c r="U82" s="213"/>
      <c r="V82" s="233"/>
      <c r="W82" s="224"/>
      <c r="X82" s="225"/>
      <c r="Y82" s="115"/>
      <c r="Z82" s="225"/>
      <c r="AA82" s="296"/>
      <c r="AB82" s="296"/>
      <c r="AC82" s="296"/>
      <c r="AD82" s="296"/>
      <c r="AE82" s="251"/>
      <c r="AF82" s="251"/>
      <c r="AG82" s="251"/>
      <c r="AH82" s="251"/>
      <c r="AI82" s="277"/>
      <c r="AJ82" s="277"/>
      <c r="AK82" s="277"/>
      <c r="AL82" s="277"/>
      <c r="AM82" s="171">
        <f>D82+H82+L82+P82+T82+X82+AB82+AF82+AJ82</f>
        <v>0</v>
      </c>
      <c r="AN82" s="50">
        <f>F82+J82+N82+R82+V82+Z82+AD82+AH82+AL82</f>
        <v>1</v>
      </c>
      <c r="AO82" s="51">
        <f>AM82+AN82</f>
        <v>1</v>
      </c>
      <c r="AP82" s="173">
        <f>C82+G82+K82+O82+S82+W82+AA82+AE82+AI82</f>
        <v>0</v>
      </c>
      <c r="AQ82" s="120">
        <f>E82+I82+M82+Q82+U82+Y82+AC82+AG82+AK82</f>
        <v>25</v>
      </c>
      <c r="AR82" s="170">
        <f>AP82+AQ82</f>
        <v>25</v>
      </c>
      <c r="AS82" s="171">
        <v>72</v>
      </c>
    </row>
    <row r="83" spans="1:45" ht="16.5" thickBot="1" x14ac:dyDescent="0.3">
      <c r="A83" s="49">
        <v>73</v>
      </c>
      <c r="B83" s="168" t="s">
        <v>387</v>
      </c>
      <c r="C83" s="179"/>
      <c r="D83" s="180"/>
      <c r="E83" s="114"/>
      <c r="F83" s="180"/>
      <c r="G83" s="205"/>
      <c r="H83" s="206"/>
      <c r="I83" s="115"/>
      <c r="J83" s="206"/>
      <c r="K83" s="207"/>
      <c r="L83" s="208"/>
      <c r="M83" s="116"/>
      <c r="N83" s="208"/>
      <c r="O83" s="201">
        <v>25</v>
      </c>
      <c r="P83" s="202">
        <v>1</v>
      </c>
      <c r="Q83" s="117"/>
      <c r="R83" s="202"/>
      <c r="S83" s="211"/>
      <c r="T83" s="212"/>
      <c r="U83" s="213"/>
      <c r="V83" s="212"/>
      <c r="W83" s="205"/>
      <c r="X83" s="206"/>
      <c r="Y83" s="115"/>
      <c r="Z83" s="206"/>
      <c r="AA83" s="296"/>
      <c r="AB83" s="296"/>
      <c r="AC83" s="296"/>
      <c r="AD83" s="296"/>
      <c r="AE83" s="251"/>
      <c r="AF83" s="251"/>
      <c r="AG83" s="251"/>
      <c r="AH83" s="251"/>
      <c r="AI83" s="277"/>
      <c r="AJ83" s="277"/>
      <c r="AK83" s="277"/>
      <c r="AL83" s="277"/>
      <c r="AM83" s="171">
        <f>D83+H83+L83+P83+T83+X83+AB83+AF83+AJ83</f>
        <v>1</v>
      </c>
      <c r="AN83" s="50">
        <f>F83+J83+N83+R83+V83+Z83+AD83+AH83+AL83</f>
        <v>0</v>
      </c>
      <c r="AO83" s="51">
        <f>AM83+AN83</f>
        <v>1</v>
      </c>
      <c r="AP83" s="173">
        <f>C83+G83+K83+O83+S83+W83+AA83+AE83+AI83</f>
        <v>25</v>
      </c>
      <c r="AQ83" s="120">
        <f>E83+I83+M83+Q83+U83+Y83+AC83+AG83+AK83</f>
        <v>0</v>
      </c>
      <c r="AR83" s="170">
        <f>AP83+AQ83</f>
        <v>25</v>
      </c>
      <c r="AS83" s="171">
        <v>72</v>
      </c>
    </row>
    <row r="84" spans="1:45" ht="16.5" thickBot="1" x14ac:dyDescent="0.3">
      <c r="A84" s="49">
        <v>74</v>
      </c>
      <c r="B84" s="168" t="s">
        <v>711</v>
      </c>
      <c r="C84" s="241"/>
      <c r="D84" s="242"/>
      <c r="E84" s="114"/>
      <c r="F84" s="242"/>
      <c r="G84" s="243"/>
      <c r="H84" s="244"/>
      <c r="I84" s="115"/>
      <c r="J84" s="244"/>
      <c r="K84" s="245"/>
      <c r="L84" s="246"/>
      <c r="M84" s="116"/>
      <c r="N84" s="246"/>
      <c r="O84" s="247"/>
      <c r="P84" s="248"/>
      <c r="Q84" s="117"/>
      <c r="R84" s="248"/>
      <c r="S84" s="249"/>
      <c r="T84" s="250"/>
      <c r="U84" s="213"/>
      <c r="V84" s="250"/>
      <c r="W84" s="243"/>
      <c r="X84" s="244"/>
      <c r="Y84" s="115"/>
      <c r="Z84" s="244"/>
      <c r="AA84" s="296"/>
      <c r="AB84" s="296"/>
      <c r="AC84" s="296"/>
      <c r="AD84" s="296"/>
      <c r="AE84" s="251"/>
      <c r="AF84" s="251"/>
      <c r="AG84" s="251"/>
      <c r="AH84" s="251"/>
      <c r="AI84" s="277">
        <v>25</v>
      </c>
      <c r="AJ84" s="277">
        <v>1</v>
      </c>
      <c r="AK84" s="277"/>
      <c r="AL84" s="277"/>
      <c r="AM84" s="171">
        <f>D84+H84+L84+P84+T84+X84+AB84+AF84+AJ84</f>
        <v>1</v>
      </c>
      <c r="AN84" s="50">
        <f>F84+J84+N84+R84+V84+Z84+AD84+AH84+AL84</f>
        <v>0</v>
      </c>
      <c r="AO84" s="51">
        <f>AM84+AN84</f>
        <v>1</v>
      </c>
      <c r="AP84" s="173">
        <f>C84+G84+K84+O84+S84+W84+AA84+AE84+AI84</f>
        <v>25</v>
      </c>
      <c r="AQ84" s="120">
        <f>E84+I84+M84+Q84+U84+Y84+AC84+AG84+AK84</f>
        <v>0</v>
      </c>
      <c r="AR84" s="170">
        <f>AP84+AQ84</f>
        <v>25</v>
      </c>
      <c r="AS84" s="171">
        <v>72</v>
      </c>
    </row>
    <row r="85" spans="1:45" ht="16.5" thickBot="1" x14ac:dyDescent="0.3">
      <c r="A85" s="49">
        <v>75</v>
      </c>
      <c r="B85" s="168" t="s">
        <v>419</v>
      </c>
      <c r="C85" s="241"/>
      <c r="D85" s="242"/>
      <c r="E85" s="114"/>
      <c r="F85" s="242"/>
      <c r="G85" s="243"/>
      <c r="H85" s="244"/>
      <c r="I85" s="115"/>
      <c r="J85" s="244"/>
      <c r="K85" s="245"/>
      <c r="L85" s="246"/>
      <c r="M85" s="116"/>
      <c r="N85" s="246"/>
      <c r="O85" s="247"/>
      <c r="P85" s="248"/>
      <c r="Q85" s="117">
        <v>22</v>
      </c>
      <c r="R85" s="248">
        <v>1</v>
      </c>
      <c r="S85" s="249"/>
      <c r="T85" s="250"/>
      <c r="U85" s="213"/>
      <c r="V85" s="250"/>
      <c r="W85" s="243"/>
      <c r="X85" s="244"/>
      <c r="Y85" s="115"/>
      <c r="Z85" s="244"/>
      <c r="AA85" s="296"/>
      <c r="AB85" s="296"/>
      <c r="AC85" s="296"/>
      <c r="AD85" s="296"/>
      <c r="AE85" s="251"/>
      <c r="AF85" s="251"/>
      <c r="AG85" s="251"/>
      <c r="AH85" s="251"/>
      <c r="AI85" s="277"/>
      <c r="AJ85" s="277"/>
      <c r="AK85" s="277"/>
      <c r="AL85" s="277"/>
      <c r="AM85" s="171">
        <f>D85+H85+L85+P85+T85+X85+AB85+AF85+AJ85</f>
        <v>0</v>
      </c>
      <c r="AN85" s="50">
        <f>F85+J85+N85+R85+V85+Z85+AD85+AH85+AL85</f>
        <v>1</v>
      </c>
      <c r="AO85" s="51">
        <f>AM85+AN85</f>
        <v>1</v>
      </c>
      <c r="AP85" s="173">
        <f>C85+G85+K85+O85+S85+W85+AA85+AE85+AI85</f>
        <v>0</v>
      </c>
      <c r="AQ85" s="120">
        <f>E85+I85+M85+Q85+U85+Y85+AC85+AG85+AK85</f>
        <v>22</v>
      </c>
      <c r="AR85" s="170">
        <f>AP85+AQ85</f>
        <v>22</v>
      </c>
      <c r="AS85" s="171">
        <v>75</v>
      </c>
    </row>
    <row r="86" spans="1:45" ht="16.5" thickBot="1" x14ac:dyDescent="0.3">
      <c r="A86" s="49">
        <v>76</v>
      </c>
      <c r="B86" s="168" t="s">
        <v>393</v>
      </c>
      <c r="C86" s="241"/>
      <c r="D86" s="242"/>
      <c r="E86" s="114"/>
      <c r="F86" s="242"/>
      <c r="G86" s="243"/>
      <c r="H86" s="244"/>
      <c r="I86" s="115"/>
      <c r="J86" s="244"/>
      <c r="K86" s="245"/>
      <c r="L86" s="246"/>
      <c r="M86" s="116"/>
      <c r="N86" s="246"/>
      <c r="O86" s="247">
        <v>22</v>
      </c>
      <c r="P86" s="248">
        <v>1</v>
      </c>
      <c r="Q86" s="117"/>
      <c r="R86" s="248"/>
      <c r="S86" s="249"/>
      <c r="T86" s="250"/>
      <c r="U86" s="213"/>
      <c r="V86" s="250"/>
      <c r="W86" s="243"/>
      <c r="X86" s="244"/>
      <c r="Y86" s="115"/>
      <c r="Z86" s="244"/>
      <c r="AA86" s="296"/>
      <c r="AB86" s="296"/>
      <c r="AC86" s="296"/>
      <c r="AD86" s="296"/>
      <c r="AE86" s="251"/>
      <c r="AF86" s="251"/>
      <c r="AG86" s="251"/>
      <c r="AH86" s="251"/>
      <c r="AI86" s="277"/>
      <c r="AJ86" s="277"/>
      <c r="AK86" s="277"/>
      <c r="AL86" s="277"/>
      <c r="AM86" s="171">
        <f>D86+H86+L86+P86+T86+X86+AB86+AF86+AJ86</f>
        <v>1</v>
      </c>
      <c r="AN86" s="50">
        <f>F86+J86+N86+R86+V86+Z86+AD86+AH86+AL86</f>
        <v>0</v>
      </c>
      <c r="AO86" s="51">
        <f>AM86+AN86</f>
        <v>1</v>
      </c>
      <c r="AP86" s="173">
        <f>C86+G86+K86+O86+S86+W86+AA86+AE86+AI86</f>
        <v>22</v>
      </c>
      <c r="AQ86" s="120">
        <f>E86+I86+M86+Q86+U86+Y86+AC86+AG86+AK86</f>
        <v>0</v>
      </c>
      <c r="AR86" s="170">
        <f>AP86+AQ86</f>
        <v>22</v>
      </c>
      <c r="AS86" s="171">
        <v>75</v>
      </c>
    </row>
    <row r="87" spans="1:45" ht="16.5" thickBot="1" x14ac:dyDescent="0.3">
      <c r="A87" s="49">
        <v>77</v>
      </c>
      <c r="B87" s="168" t="s">
        <v>695</v>
      </c>
      <c r="C87" s="291"/>
      <c r="D87" s="292"/>
      <c r="E87" s="114"/>
      <c r="F87" s="292"/>
      <c r="G87" s="285"/>
      <c r="H87" s="286"/>
      <c r="I87" s="115"/>
      <c r="J87" s="286"/>
      <c r="K87" s="293"/>
      <c r="L87" s="294"/>
      <c r="M87" s="116"/>
      <c r="N87" s="294"/>
      <c r="O87" s="287"/>
      <c r="P87" s="288"/>
      <c r="Q87" s="117"/>
      <c r="R87" s="288"/>
      <c r="S87" s="289"/>
      <c r="T87" s="290"/>
      <c r="U87" s="213"/>
      <c r="V87" s="290"/>
      <c r="W87" s="285"/>
      <c r="X87" s="286"/>
      <c r="Y87" s="115"/>
      <c r="Z87" s="286"/>
      <c r="AA87" s="296"/>
      <c r="AB87" s="296"/>
      <c r="AC87" s="296"/>
      <c r="AD87" s="296"/>
      <c r="AE87" s="251"/>
      <c r="AF87" s="251"/>
      <c r="AG87" s="251"/>
      <c r="AH87" s="251"/>
      <c r="AI87" s="277"/>
      <c r="AJ87" s="277"/>
      <c r="AK87" s="277">
        <v>20</v>
      </c>
      <c r="AL87" s="277">
        <v>1</v>
      </c>
      <c r="AM87" s="171">
        <f>D87+H87+L87+P87+T87+X87+AB87+AF87+AJ87</f>
        <v>0</v>
      </c>
      <c r="AN87" s="50">
        <f>F87+J87+N87+R87+V87+Z87+AD87+AH87+AL87</f>
        <v>1</v>
      </c>
      <c r="AO87" s="51">
        <f>AM87+AN87</f>
        <v>1</v>
      </c>
      <c r="AP87" s="173">
        <f>C87+G87+K87+O87+S87+W87+AA87+AE87+AI87</f>
        <v>0</v>
      </c>
      <c r="AQ87" s="120">
        <f>E87+I87+M87+Q87+U87+Y87+AC87+AG87+AK87</f>
        <v>20</v>
      </c>
      <c r="AR87" s="170">
        <f>AP87+AQ87</f>
        <v>20</v>
      </c>
      <c r="AS87" s="171">
        <v>77</v>
      </c>
    </row>
    <row r="88" spans="1:45" ht="16.5" thickBot="1" x14ac:dyDescent="0.3">
      <c r="A88" s="49">
        <v>78</v>
      </c>
      <c r="B88" s="168" t="s">
        <v>496</v>
      </c>
      <c r="C88" s="291"/>
      <c r="D88" s="292"/>
      <c r="E88" s="114"/>
      <c r="F88" s="292"/>
      <c r="G88" s="285"/>
      <c r="H88" s="286"/>
      <c r="I88" s="115"/>
      <c r="J88" s="286"/>
      <c r="K88" s="293"/>
      <c r="L88" s="294"/>
      <c r="M88" s="116"/>
      <c r="N88" s="294"/>
      <c r="O88" s="287"/>
      <c r="P88" s="288"/>
      <c r="Q88" s="117"/>
      <c r="R88" s="288"/>
      <c r="S88" s="289"/>
      <c r="T88" s="290"/>
      <c r="U88" s="213">
        <v>15</v>
      </c>
      <c r="V88" s="290">
        <v>1</v>
      </c>
      <c r="W88" s="285"/>
      <c r="X88" s="286"/>
      <c r="Y88" s="115"/>
      <c r="Z88" s="286"/>
      <c r="AA88" s="296"/>
      <c r="AB88" s="296"/>
      <c r="AC88" s="296"/>
      <c r="AD88" s="296"/>
      <c r="AE88" s="251"/>
      <c r="AF88" s="251"/>
      <c r="AG88" s="251"/>
      <c r="AH88" s="251"/>
      <c r="AI88" s="277"/>
      <c r="AJ88" s="277"/>
      <c r="AK88" s="277"/>
      <c r="AL88" s="277"/>
      <c r="AM88" s="171">
        <f>D88+H88+L88+P88+T88+X88+AB88+AF88+AJ88</f>
        <v>0</v>
      </c>
      <c r="AN88" s="50">
        <f>F88+J88+N88+R88+V88+Z88+AD88+AH88+AL88</f>
        <v>1</v>
      </c>
      <c r="AO88" s="51">
        <f>AM88+AN88</f>
        <v>1</v>
      </c>
      <c r="AP88" s="173">
        <f>C88+G88+K88+O88+S88+W88+AA88+AE88+AI88</f>
        <v>0</v>
      </c>
      <c r="AQ88" s="120">
        <f>E88+I88+M88+Q88+U88+Y88+AC88+AG88+AK88</f>
        <v>15</v>
      </c>
      <c r="AR88" s="170">
        <f>AP88+AQ88</f>
        <v>15</v>
      </c>
      <c r="AS88" s="171">
        <v>78</v>
      </c>
    </row>
    <row r="89" spans="1:45" ht="16.5" thickBot="1" x14ac:dyDescent="0.3">
      <c r="A89" s="49">
        <v>79</v>
      </c>
      <c r="B89" s="168" t="s">
        <v>473</v>
      </c>
      <c r="C89" s="291"/>
      <c r="D89" s="292"/>
      <c r="E89" s="114"/>
      <c r="F89" s="292"/>
      <c r="G89" s="285"/>
      <c r="H89" s="286"/>
      <c r="I89" s="115"/>
      <c r="J89" s="286"/>
      <c r="K89" s="293"/>
      <c r="L89" s="294"/>
      <c r="M89" s="116"/>
      <c r="N89" s="294"/>
      <c r="O89" s="287"/>
      <c r="P89" s="288"/>
      <c r="Q89" s="117"/>
      <c r="R89" s="288"/>
      <c r="S89" s="289"/>
      <c r="T89" s="290"/>
      <c r="U89" s="213">
        <v>15</v>
      </c>
      <c r="V89" s="290">
        <v>1</v>
      </c>
      <c r="W89" s="285"/>
      <c r="X89" s="286"/>
      <c r="Y89" s="115"/>
      <c r="Z89" s="286"/>
      <c r="AA89" s="296"/>
      <c r="AB89" s="296"/>
      <c r="AC89" s="296"/>
      <c r="AD89" s="296"/>
      <c r="AE89" s="251"/>
      <c r="AF89" s="251"/>
      <c r="AG89" s="251"/>
      <c r="AH89" s="251"/>
      <c r="AI89" s="277"/>
      <c r="AJ89" s="277"/>
      <c r="AK89" s="277"/>
      <c r="AL89" s="277"/>
      <c r="AM89" s="171">
        <f>D89+H89+L89+P89+T89+X89+AB89+AF89+AJ89</f>
        <v>0</v>
      </c>
      <c r="AN89" s="50">
        <f>F89+J89+N89+R89+V89+Z89+AD89+AH89+AL89</f>
        <v>1</v>
      </c>
      <c r="AO89" s="51">
        <f>AM89+AN89</f>
        <v>1</v>
      </c>
      <c r="AP89" s="173">
        <f>C89+G89+K89+O89+S89+W89+AA89+AE89+AI89</f>
        <v>0</v>
      </c>
      <c r="AQ89" s="120">
        <f>E89+I89+M89+Q89+U89+Y89+AC89+AG89+AK89</f>
        <v>15</v>
      </c>
      <c r="AR89" s="170">
        <f>AP89+AQ89</f>
        <v>15</v>
      </c>
      <c r="AS89" s="171">
        <v>78</v>
      </c>
    </row>
    <row r="90" spans="1:45" ht="16.5" thickBot="1" x14ac:dyDescent="0.3">
      <c r="A90" s="49">
        <v>80</v>
      </c>
      <c r="B90" s="168" t="s">
        <v>538</v>
      </c>
      <c r="C90" s="291"/>
      <c r="D90" s="292"/>
      <c r="E90" s="114"/>
      <c r="F90" s="292"/>
      <c r="G90" s="285"/>
      <c r="H90" s="286"/>
      <c r="I90" s="115"/>
      <c r="J90" s="286"/>
      <c r="K90" s="293"/>
      <c r="L90" s="294"/>
      <c r="M90" s="116"/>
      <c r="N90" s="294"/>
      <c r="O90" s="287"/>
      <c r="P90" s="288"/>
      <c r="Q90" s="117"/>
      <c r="R90" s="288"/>
      <c r="S90" s="289"/>
      <c r="T90" s="290"/>
      <c r="U90" s="213"/>
      <c r="V90" s="290"/>
      <c r="W90" s="285"/>
      <c r="X90" s="286"/>
      <c r="Y90" s="115">
        <v>14</v>
      </c>
      <c r="Z90" s="286">
        <v>1</v>
      </c>
      <c r="AA90" s="296"/>
      <c r="AB90" s="296"/>
      <c r="AC90" s="296"/>
      <c r="AD90" s="296"/>
      <c r="AE90" s="251"/>
      <c r="AF90" s="251"/>
      <c r="AG90" s="251"/>
      <c r="AH90" s="251"/>
      <c r="AI90" s="277"/>
      <c r="AJ90" s="277"/>
      <c r="AK90" s="277"/>
      <c r="AL90" s="277"/>
      <c r="AM90" s="171">
        <f>D90+H90+L90+P90+T90+X90+AB90+AF90+AJ90</f>
        <v>0</v>
      </c>
      <c r="AN90" s="50">
        <f>F90+J90+N90+R90+V90+Z90+AD90+AH90+AL90</f>
        <v>1</v>
      </c>
      <c r="AO90" s="51">
        <f>AM90+AN90</f>
        <v>1</v>
      </c>
      <c r="AP90" s="173">
        <f>C90+G90+K90+O90+S90+W90+AA90+AE90+AI90</f>
        <v>0</v>
      </c>
      <c r="AQ90" s="120">
        <f>E90+I90+M90+Q90+U90+Y90+AC90+AG90+AK90</f>
        <v>14</v>
      </c>
      <c r="AR90" s="170">
        <f>AP90+AQ90</f>
        <v>14</v>
      </c>
      <c r="AS90" s="171">
        <v>80</v>
      </c>
    </row>
    <row r="91" spans="1:45" ht="16.5" thickBot="1" x14ac:dyDescent="0.3">
      <c r="A91" s="49">
        <v>81</v>
      </c>
      <c r="B91" s="168" t="s">
        <v>489</v>
      </c>
      <c r="C91" s="268"/>
      <c r="D91" s="269"/>
      <c r="E91" s="114"/>
      <c r="F91" s="269"/>
      <c r="G91" s="264"/>
      <c r="H91" s="265"/>
      <c r="I91" s="115"/>
      <c r="J91" s="265"/>
      <c r="K91" s="270"/>
      <c r="L91" s="271"/>
      <c r="M91" s="116"/>
      <c r="N91" s="271"/>
      <c r="O91" s="266"/>
      <c r="P91" s="267"/>
      <c r="Q91" s="117"/>
      <c r="R91" s="267"/>
      <c r="S91" s="272"/>
      <c r="T91" s="273"/>
      <c r="U91" s="213">
        <v>14</v>
      </c>
      <c r="V91" s="273">
        <v>1</v>
      </c>
      <c r="W91" s="264"/>
      <c r="X91" s="265"/>
      <c r="Y91" s="115"/>
      <c r="Z91" s="265"/>
      <c r="AA91" s="296"/>
      <c r="AB91" s="296"/>
      <c r="AC91" s="296"/>
      <c r="AD91" s="296"/>
      <c r="AE91" s="251"/>
      <c r="AF91" s="251"/>
      <c r="AG91" s="251"/>
      <c r="AH91" s="251"/>
      <c r="AI91" s="277"/>
      <c r="AJ91" s="277"/>
      <c r="AK91" s="277"/>
      <c r="AL91" s="277"/>
      <c r="AM91" s="171">
        <f>D91+H91+L91+P91+T91+X91+AB91+AF91+AJ91</f>
        <v>0</v>
      </c>
      <c r="AN91" s="50">
        <f>F91+J91+N91+R91+V91+Z91+AD91+AH91+AL91</f>
        <v>1</v>
      </c>
      <c r="AO91" s="51">
        <f>AM91+AN91</f>
        <v>1</v>
      </c>
      <c r="AP91" s="173">
        <f>C91+G91+K91+O91+S91+W91+AA91+AE91+AI91</f>
        <v>0</v>
      </c>
      <c r="AQ91" s="120">
        <f>E91+I91+M91+Q91+U91+Y91+AC91+AG91+AK91</f>
        <v>14</v>
      </c>
      <c r="AR91" s="170">
        <f>AP91+AQ91</f>
        <v>14</v>
      </c>
      <c r="AS91" s="171">
        <v>80</v>
      </c>
    </row>
    <row r="92" spans="1:45" ht="16.5" thickBot="1" x14ac:dyDescent="0.3">
      <c r="A92" s="49">
        <v>82</v>
      </c>
      <c r="B92" s="168" t="s">
        <v>492</v>
      </c>
      <c r="C92" s="112"/>
      <c r="D92" s="113"/>
      <c r="E92" s="114"/>
      <c r="F92" s="113"/>
      <c r="G92" s="205"/>
      <c r="H92" s="206"/>
      <c r="I92" s="115"/>
      <c r="J92" s="206"/>
      <c r="K92" s="207"/>
      <c r="L92" s="208"/>
      <c r="M92" s="116"/>
      <c r="N92" s="208"/>
      <c r="O92" s="201"/>
      <c r="P92" s="202"/>
      <c r="Q92" s="117"/>
      <c r="R92" s="202"/>
      <c r="S92" s="211"/>
      <c r="T92" s="212"/>
      <c r="U92" s="213">
        <v>12</v>
      </c>
      <c r="V92" s="212">
        <v>1</v>
      </c>
      <c r="W92" s="205"/>
      <c r="X92" s="206"/>
      <c r="Y92" s="115"/>
      <c r="Z92" s="206"/>
      <c r="AA92" s="296"/>
      <c r="AB92" s="296"/>
      <c r="AC92" s="296"/>
      <c r="AD92" s="296"/>
      <c r="AE92" s="251"/>
      <c r="AF92" s="251"/>
      <c r="AG92" s="251"/>
      <c r="AH92" s="251"/>
      <c r="AI92" s="277"/>
      <c r="AJ92" s="277"/>
      <c r="AK92" s="277"/>
      <c r="AL92" s="277"/>
      <c r="AM92" s="171">
        <f>D92+H92+L92+P92+T92+X92+AB92+AF92+AJ92</f>
        <v>0</v>
      </c>
      <c r="AN92" s="50">
        <f>F92+J92+N92+R92+V92+Z92+AD92+AH92+AL92</f>
        <v>1</v>
      </c>
      <c r="AO92" s="51">
        <f>AM92+AN92</f>
        <v>1</v>
      </c>
      <c r="AP92" s="173">
        <f>C92+G92+K92+O92+S92+W92+AA92+AE92+AI92</f>
        <v>0</v>
      </c>
      <c r="AQ92" s="120">
        <f>E92+I92+M92+Q92+U92+Y92+AC92+AG92+AK92</f>
        <v>12</v>
      </c>
      <c r="AR92" s="170">
        <f>AP92+AQ92</f>
        <v>12</v>
      </c>
      <c r="AS92" s="171">
        <v>82</v>
      </c>
    </row>
  </sheetData>
  <sortState ref="B11:AR92">
    <sortCondition descending="1" ref="AR11:AR92"/>
  </sortState>
  <mergeCells count="16">
    <mergeCell ref="A1:B1"/>
    <mergeCell ref="A6:Z6"/>
    <mergeCell ref="A9:A10"/>
    <mergeCell ref="C9:F9"/>
    <mergeCell ref="G9:J9"/>
    <mergeCell ref="K9:N9"/>
    <mergeCell ref="O9:R9"/>
    <mergeCell ref="S9:V9"/>
    <mergeCell ref="AS9:AS10"/>
    <mergeCell ref="A2:AS2"/>
    <mergeCell ref="A5:AS5"/>
    <mergeCell ref="A7:AS7"/>
    <mergeCell ref="W9:Z9"/>
    <mergeCell ref="AA9:AD9"/>
    <mergeCell ref="AE9:AH9"/>
    <mergeCell ref="AI9:AL9"/>
  </mergeCells>
  <pageMargins left="0.78740157480314965" right="0" top="0.78740157480314965" bottom="0" header="0.78740157480314965" footer="0"/>
  <pageSetup paperSize="9" scale="36" fitToHeight="50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0"/>
  <sheetViews>
    <sheetView showWhiteSpace="0" topLeftCell="A64" zoomScale="85" zoomScaleNormal="85" zoomScalePageLayoutView="55" workbookViewId="0">
      <selection activeCell="Q85" sqref="Q85"/>
    </sheetView>
  </sheetViews>
  <sheetFormatPr defaultRowHeight="15.75" x14ac:dyDescent="0.25"/>
  <cols>
    <col min="1" max="1" width="6.25" style="18" customWidth="1"/>
    <col min="2" max="2" width="22.875" style="18" customWidth="1"/>
    <col min="3" max="4" width="7" style="18" customWidth="1"/>
    <col min="5" max="5" width="8.125" style="18" customWidth="1"/>
    <col min="6" max="6" width="6" style="18" customWidth="1"/>
    <col min="7" max="7" width="6.125" style="18" customWidth="1"/>
    <col min="8" max="8" width="24.5" style="18" customWidth="1"/>
    <col min="9" max="13" width="8.25" style="18" customWidth="1"/>
    <col min="14" max="14" width="22.875" style="18" customWidth="1"/>
  </cols>
  <sheetData>
    <row r="1" spans="1:17" x14ac:dyDescent="0.25">
      <c r="A1" s="306" t="s">
        <v>292</v>
      </c>
      <c r="B1" s="298"/>
      <c r="C1" s="138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7" ht="20.25" x14ac:dyDescent="0.3">
      <c r="A2" s="300" t="s">
        <v>10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</row>
    <row r="3" spans="1:17" ht="20.25" x14ac:dyDescent="0.3">
      <c r="A3" s="300" t="s">
        <v>33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</row>
    <row r="4" spans="1:17" ht="20.25" x14ac:dyDescent="0.3">
      <c r="A4" s="136"/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</row>
    <row r="5" spans="1:17" ht="22.5" x14ac:dyDescent="0.3">
      <c r="A5" s="301" t="s">
        <v>25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</row>
    <row r="6" spans="1:17" ht="22.5" x14ac:dyDescent="0.3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</row>
    <row r="7" spans="1:17" ht="23.25" x14ac:dyDescent="0.35">
      <c r="A7" s="302" t="s">
        <v>11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</row>
    <row r="8" spans="1:17" ht="18.75" x14ac:dyDescent="0.3">
      <c r="A8" s="303" t="s">
        <v>293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</row>
    <row r="9" spans="1:17" x14ac:dyDescent="0.25">
      <c r="A9" s="10"/>
      <c r="B9" s="11"/>
      <c r="C9" s="11"/>
      <c r="D9" s="11"/>
      <c r="E9" s="305"/>
      <c r="F9" s="305"/>
      <c r="G9" s="305"/>
      <c r="H9" s="305"/>
      <c r="I9" s="305"/>
      <c r="J9" s="10"/>
      <c r="K9" s="10"/>
      <c r="L9" s="10"/>
      <c r="M9" s="10"/>
      <c r="N9" s="80"/>
    </row>
    <row r="10" spans="1:17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3"/>
    </row>
    <row r="11" spans="1:17" ht="22.5" x14ac:dyDescent="0.25">
      <c r="A11" s="89" t="s">
        <v>12</v>
      </c>
      <c r="B11" s="89" t="s">
        <v>13</v>
      </c>
      <c r="C11" s="89" t="s">
        <v>14</v>
      </c>
      <c r="D11" s="89" t="s">
        <v>15</v>
      </c>
      <c r="E11" s="89" t="s">
        <v>16</v>
      </c>
      <c r="F11" s="89" t="s">
        <v>0</v>
      </c>
      <c r="G11" s="89" t="s">
        <v>17</v>
      </c>
      <c r="H11" s="89" t="s">
        <v>18</v>
      </c>
      <c r="I11" s="89" t="s">
        <v>19</v>
      </c>
      <c r="J11" s="89" t="s">
        <v>20</v>
      </c>
      <c r="K11" s="89" t="s">
        <v>1</v>
      </c>
      <c r="L11" s="85" t="s">
        <v>15</v>
      </c>
      <c r="M11" s="85" t="s">
        <v>38</v>
      </c>
      <c r="N11" s="29" t="s">
        <v>21</v>
      </c>
    </row>
    <row r="12" spans="1:17" ht="18.75" x14ac:dyDescent="0.25">
      <c r="A12" s="304" t="s">
        <v>44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P12" s="142" t="s">
        <v>121</v>
      </c>
    </row>
    <row r="13" spans="1:17" x14ac:dyDescent="0.25">
      <c r="A13" s="72">
        <v>1</v>
      </c>
      <c r="B13" s="143" t="s">
        <v>158</v>
      </c>
      <c r="C13" s="19"/>
      <c r="D13" s="19"/>
      <c r="E13" s="142">
        <v>65.900000000000006</v>
      </c>
      <c r="F13" s="142">
        <v>68</v>
      </c>
      <c r="G13" s="142">
        <v>24</v>
      </c>
      <c r="H13" s="142" t="s">
        <v>121</v>
      </c>
      <c r="I13" s="142" t="s">
        <v>56</v>
      </c>
      <c r="J13" s="142">
        <v>270</v>
      </c>
      <c r="K13" s="19">
        <f>J13*1</f>
        <v>270</v>
      </c>
      <c r="L13" s="19" t="s">
        <v>28</v>
      </c>
      <c r="M13" s="19">
        <v>35</v>
      </c>
      <c r="N13" s="19"/>
      <c r="P13">
        <f>M13+M14</f>
        <v>70</v>
      </c>
      <c r="Q13">
        <f>M42+M43+M52</f>
        <v>71</v>
      </c>
    </row>
    <row r="14" spans="1:17" x14ac:dyDescent="0.25">
      <c r="A14" s="72">
        <v>1</v>
      </c>
      <c r="B14" s="143" t="s">
        <v>74</v>
      </c>
      <c r="C14" s="19"/>
      <c r="D14" s="19"/>
      <c r="E14" s="142">
        <v>72.599999999999994</v>
      </c>
      <c r="F14" s="142">
        <v>73</v>
      </c>
      <c r="G14" s="142">
        <v>24</v>
      </c>
      <c r="H14" s="142" t="s">
        <v>121</v>
      </c>
      <c r="I14" s="142" t="s">
        <v>56</v>
      </c>
      <c r="J14" s="142">
        <v>275.5</v>
      </c>
      <c r="K14" s="19">
        <f>J14*1</f>
        <v>275.5</v>
      </c>
      <c r="L14" s="19" t="s">
        <v>28</v>
      </c>
      <c r="M14" s="19">
        <v>35</v>
      </c>
      <c r="N14" s="19"/>
      <c r="P14">
        <v>2</v>
      </c>
      <c r="Q14">
        <v>3</v>
      </c>
    </row>
    <row r="15" spans="1:17" x14ac:dyDescent="0.25">
      <c r="A15" s="72">
        <v>2</v>
      </c>
      <c r="B15" s="143" t="s">
        <v>242</v>
      </c>
      <c r="C15" s="19"/>
      <c r="D15" s="19"/>
      <c r="E15" s="142" t="s">
        <v>249</v>
      </c>
      <c r="F15" s="142">
        <v>73</v>
      </c>
      <c r="G15" s="142">
        <v>28</v>
      </c>
      <c r="H15" s="142" t="s">
        <v>97</v>
      </c>
      <c r="I15" s="142" t="s">
        <v>56</v>
      </c>
      <c r="J15" s="142">
        <v>152</v>
      </c>
      <c r="K15" s="19">
        <f>J15*1.5</f>
        <v>228</v>
      </c>
      <c r="L15" s="19" t="s">
        <v>28</v>
      </c>
      <c r="M15" s="19">
        <v>30</v>
      </c>
      <c r="N15" s="19"/>
    </row>
    <row r="16" spans="1:17" x14ac:dyDescent="0.25">
      <c r="A16" s="72">
        <v>3</v>
      </c>
      <c r="B16" s="143" t="s">
        <v>54</v>
      </c>
      <c r="C16" s="19"/>
      <c r="D16" s="19"/>
      <c r="E16" s="144">
        <v>72.8</v>
      </c>
      <c r="F16" s="142">
        <v>73</v>
      </c>
      <c r="G16" s="142">
        <v>24</v>
      </c>
      <c r="H16" s="142" t="s">
        <v>5</v>
      </c>
      <c r="I16" s="142" t="s">
        <v>56</v>
      </c>
      <c r="J16" s="142">
        <v>221</v>
      </c>
      <c r="K16" s="19">
        <f>J16*1</f>
        <v>221</v>
      </c>
      <c r="L16" s="19" t="s">
        <v>28</v>
      </c>
      <c r="M16" s="19">
        <v>27</v>
      </c>
      <c r="N16" s="19" t="s">
        <v>4</v>
      </c>
      <c r="P16" s="142" t="s">
        <v>97</v>
      </c>
    </row>
    <row r="17" spans="1:17" x14ac:dyDescent="0.25">
      <c r="A17" s="72">
        <v>4</v>
      </c>
      <c r="B17" s="143" t="s">
        <v>243</v>
      </c>
      <c r="C17" s="19"/>
      <c r="D17" s="19"/>
      <c r="E17" s="142">
        <v>72.8</v>
      </c>
      <c r="F17" s="142">
        <v>73</v>
      </c>
      <c r="G17" s="142">
        <v>24</v>
      </c>
      <c r="H17" s="142" t="s">
        <v>7</v>
      </c>
      <c r="I17" s="142" t="s">
        <v>56</v>
      </c>
      <c r="J17" s="142">
        <v>140</v>
      </c>
      <c r="K17" s="19">
        <f>J17*1</f>
        <v>140</v>
      </c>
      <c r="L17" s="19">
        <v>1</v>
      </c>
      <c r="M17" s="19">
        <v>23</v>
      </c>
      <c r="N17" s="19" t="s">
        <v>92</v>
      </c>
      <c r="P17">
        <f>M15+M18</f>
        <v>68</v>
      </c>
      <c r="Q17">
        <f>M47</f>
        <v>30</v>
      </c>
    </row>
    <row r="18" spans="1:17" x14ac:dyDescent="0.25">
      <c r="A18" s="72">
        <v>1</v>
      </c>
      <c r="B18" s="143" t="s">
        <v>244</v>
      </c>
      <c r="C18" s="19"/>
      <c r="D18" s="19"/>
      <c r="E18" s="142" t="s">
        <v>251</v>
      </c>
      <c r="F18" s="142">
        <v>85</v>
      </c>
      <c r="G18" s="142">
        <v>32</v>
      </c>
      <c r="H18" s="142" t="s">
        <v>97</v>
      </c>
      <c r="I18" s="142" t="s">
        <v>56</v>
      </c>
      <c r="J18" s="142">
        <v>169</v>
      </c>
      <c r="K18" s="19">
        <f>J18*2</f>
        <v>338</v>
      </c>
      <c r="L18" s="19" t="s">
        <v>37</v>
      </c>
      <c r="M18" s="19">
        <v>38</v>
      </c>
      <c r="N18" s="19"/>
      <c r="P18">
        <v>2</v>
      </c>
      <c r="Q18">
        <v>1</v>
      </c>
    </row>
    <row r="19" spans="1:17" x14ac:dyDescent="0.25">
      <c r="A19" s="72">
        <v>2</v>
      </c>
      <c r="B19" s="143" t="s">
        <v>65</v>
      </c>
      <c r="C19" s="19"/>
      <c r="D19" s="19"/>
      <c r="E19" s="142" t="s">
        <v>250</v>
      </c>
      <c r="F19" s="142">
        <v>85</v>
      </c>
      <c r="G19" s="142">
        <v>28</v>
      </c>
      <c r="H19" s="142" t="s">
        <v>58</v>
      </c>
      <c r="I19" s="142" t="s">
        <v>56</v>
      </c>
      <c r="J19" s="142">
        <v>222</v>
      </c>
      <c r="K19" s="19">
        <f>J19*1.5</f>
        <v>333</v>
      </c>
      <c r="L19" s="19" t="s">
        <v>37</v>
      </c>
      <c r="M19" s="19">
        <v>33</v>
      </c>
      <c r="N19" s="19" t="s">
        <v>60</v>
      </c>
    </row>
    <row r="20" spans="1:17" x14ac:dyDescent="0.25">
      <c r="A20" s="72">
        <v>3</v>
      </c>
      <c r="B20" s="143" t="s">
        <v>8</v>
      </c>
      <c r="C20" s="19"/>
      <c r="D20" s="19"/>
      <c r="E20" s="142">
        <v>79</v>
      </c>
      <c r="F20" s="142">
        <v>85</v>
      </c>
      <c r="G20" s="142">
        <v>24</v>
      </c>
      <c r="H20" s="142" t="s">
        <v>5</v>
      </c>
      <c r="I20" s="142" t="s">
        <v>56</v>
      </c>
      <c r="J20" s="142">
        <v>269</v>
      </c>
      <c r="K20" s="19">
        <f>J20*1</f>
        <v>269</v>
      </c>
      <c r="L20" s="19" t="s">
        <v>28</v>
      </c>
      <c r="M20" s="19">
        <v>27</v>
      </c>
      <c r="N20" s="19" t="s">
        <v>4</v>
      </c>
      <c r="P20" s="142" t="s">
        <v>5</v>
      </c>
    </row>
    <row r="21" spans="1:17" x14ac:dyDescent="0.25">
      <c r="A21" s="72">
        <v>4</v>
      </c>
      <c r="B21" s="143" t="s">
        <v>194</v>
      </c>
      <c r="C21" s="19"/>
      <c r="D21" s="19"/>
      <c r="E21" s="142">
        <v>84</v>
      </c>
      <c r="F21" s="142">
        <v>85</v>
      </c>
      <c r="G21" s="142">
        <v>32</v>
      </c>
      <c r="H21" s="142" t="s">
        <v>5</v>
      </c>
      <c r="I21" s="142" t="s">
        <v>56</v>
      </c>
      <c r="J21" s="142">
        <v>125</v>
      </c>
      <c r="K21" s="19">
        <f>J21*2</f>
        <v>250</v>
      </c>
      <c r="L21" s="19" t="s">
        <v>28</v>
      </c>
      <c r="M21" s="19">
        <v>25</v>
      </c>
      <c r="N21" s="19"/>
      <c r="P21">
        <f>M16+M20+M21+M24+M25</f>
        <v>150</v>
      </c>
      <c r="Q21">
        <f>M40</f>
        <v>22</v>
      </c>
    </row>
    <row r="22" spans="1:17" x14ac:dyDescent="0.25">
      <c r="A22" s="72">
        <v>1</v>
      </c>
      <c r="B22" s="143" t="s">
        <v>195</v>
      </c>
      <c r="C22" s="19"/>
      <c r="D22" s="19"/>
      <c r="E22" s="142" t="s">
        <v>252</v>
      </c>
      <c r="F22" s="142">
        <v>95</v>
      </c>
      <c r="G22" s="142">
        <v>28</v>
      </c>
      <c r="H22" s="142" t="s">
        <v>164</v>
      </c>
      <c r="I22" s="142" t="s">
        <v>56</v>
      </c>
      <c r="J22" s="142">
        <v>200</v>
      </c>
      <c r="K22" s="19">
        <f>J22*1.5</f>
        <v>300</v>
      </c>
      <c r="L22" s="19" t="s">
        <v>37</v>
      </c>
      <c r="M22" s="19">
        <v>38</v>
      </c>
      <c r="N22" s="19" t="s">
        <v>305</v>
      </c>
      <c r="P22">
        <v>5</v>
      </c>
      <c r="Q22">
        <v>1</v>
      </c>
    </row>
    <row r="23" spans="1:17" x14ac:dyDescent="0.25">
      <c r="A23" s="72">
        <v>2</v>
      </c>
      <c r="B23" s="143" t="s">
        <v>245</v>
      </c>
      <c r="C23" s="19"/>
      <c r="D23" s="19"/>
      <c r="E23" s="142">
        <v>91</v>
      </c>
      <c r="F23" s="142">
        <v>95</v>
      </c>
      <c r="G23" s="142">
        <v>28</v>
      </c>
      <c r="H23" s="142" t="s">
        <v>7</v>
      </c>
      <c r="I23" s="142" t="s">
        <v>56</v>
      </c>
      <c r="J23" s="142">
        <v>197</v>
      </c>
      <c r="K23" s="19">
        <f>J23*1.5</f>
        <v>295.5</v>
      </c>
      <c r="L23" s="19" t="s">
        <v>28</v>
      </c>
      <c r="M23" s="19">
        <v>30</v>
      </c>
      <c r="N23" s="19" t="s">
        <v>92</v>
      </c>
    </row>
    <row r="24" spans="1:17" x14ac:dyDescent="0.25">
      <c r="A24" s="72">
        <v>1</v>
      </c>
      <c r="B24" s="143" t="s">
        <v>4</v>
      </c>
      <c r="C24" s="19"/>
      <c r="D24" s="19"/>
      <c r="E24" s="142" t="s">
        <v>253</v>
      </c>
      <c r="F24" s="142" t="s">
        <v>3</v>
      </c>
      <c r="G24" s="142">
        <v>28</v>
      </c>
      <c r="H24" s="142" t="s">
        <v>5</v>
      </c>
      <c r="I24" s="142" t="s">
        <v>56</v>
      </c>
      <c r="J24" s="142">
        <v>312</v>
      </c>
      <c r="K24" s="19">
        <f>J24*1.5</f>
        <v>468</v>
      </c>
      <c r="L24" s="19" t="s">
        <v>37</v>
      </c>
      <c r="M24" s="19">
        <v>38</v>
      </c>
      <c r="N24" s="19" t="s">
        <v>27</v>
      </c>
      <c r="P24" s="142" t="s">
        <v>7</v>
      </c>
    </row>
    <row r="25" spans="1:17" x14ac:dyDescent="0.25">
      <c r="A25" s="72">
        <v>2</v>
      </c>
      <c r="B25" s="143" t="s">
        <v>64</v>
      </c>
      <c r="C25" s="19"/>
      <c r="D25" s="19"/>
      <c r="E25" s="144">
        <v>113.3</v>
      </c>
      <c r="F25" s="142" t="s">
        <v>3</v>
      </c>
      <c r="G25" s="142">
        <v>28</v>
      </c>
      <c r="H25" s="142" t="s">
        <v>5</v>
      </c>
      <c r="I25" s="142" t="s">
        <v>56</v>
      </c>
      <c r="J25" s="142">
        <v>207</v>
      </c>
      <c r="K25" s="19">
        <f>J25*1.5</f>
        <v>310.5</v>
      </c>
      <c r="L25" s="19" t="s">
        <v>37</v>
      </c>
      <c r="M25" s="19">
        <v>33</v>
      </c>
      <c r="N25" s="19" t="s">
        <v>27</v>
      </c>
      <c r="P25">
        <f>M17+M23</f>
        <v>53</v>
      </c>
      <c r="Q25">
        <f>M75+M78+M86+M93+M96</f>
        <v>142</v>
      </c>
    </row>
    <row r="26" spans="1:17" x14ac:dyDescent="0.25">
      <c r="A26" s="72">
        <v>3</v>
      </c>
      <c r="B26" s="143" t="s">
        <v>248</v>
      </c>
      <c r="C26" s="19"/>
      <c r="D26" s="19"/>
      <c r="E26" s="142" t="s">
        <v>254</v>
      </c>
      <c r="F26" s="142" t="s">
        <v>3</v>
      </c>
      <c r="G26" s="142">
        <v>28</v>
      </c>
      <c r="H26" s="142" t="s">
        <v>167</v>
      </c>
      <c r="I26" s="142" t="s">
        <v>56</v>
      </c>
      <c r="J26" s="142">
        <v>149.5</v>
      </c>
      <c r="K26" s="19">
        <f>J26*1.5</f>
        <v>224.25</v>
      </c>
      <c r="L26" s="19">
        <v>1</v>
      </c>
      <c r="M26" s="19">
        <v>25</v>
      </c>
      <c r="N26" s="19"/>
      <c r="P26">
        <v>2</v>
      </c>
      <c r="Q26" s="145">
        <v>5</v>
      </c>
    </row>
    <row r="27" spans="1:17" x14ac:dyDescent="0.25">
      <c r="A27" s="72">
        <v>4</v>
      </c>
      <c r="B27" s="143" t="s">
        <v>247</v>
      </c>
      <c r="C27" s="19"/>
      <c r="D27" s="19"/>
      <c r="E27" s="142">
        <v>103</v>
      </c>
      <c r="F27" s="142" t="s">
        <v>3</v>
      </c>
      <c r="G27" s="142">
        <v>24</v>
      </c>
      <c r="H27" s="142" t="s">
        <v>163</v>
      </c>
      <c r="I27" s="142" t="s">
        <v>56</v>
      </c>
      <c r="J27" s="142">
        <v>179</v>
      </c>
      <c r="K27" s="19">
        <f>J27*1</f>
        <v>179</v>
      </c>
      <c r="L27" s="19">
        <v>1</v>
      </c>
      <c r="M27" s="19">
        <v>23</v>
      </c>
      <c r="N27" s="19"/>
    </row>
    <row r="28" spans="1:17" ht="18.75" x14ac:dyDescent="0.25">
      <c r="A28" s="304" t="s">
        <v>66</v>
      </c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P28" s="142" t="s">
        <v>58</v>
      </c>
    </row>
    <row r="29" spans="1:17" x14ac:dyDescent="0.25">
      <c r="A29" s="72">
        <v>1</v>
      </c>
      <c r="B29" s="143" t="s">
        <v>57</v>
      </c>
      <c r="C29" s="19"/>
      <c r="D29" s="19"/>
      <c r="E29" s="142" t="s">
        <v>255</v>
      </c>
      <c r="F29" s="142">
        <v>68</v>
      </c>
      <c r="G29" s="142">
        <v>12</v>
      </c>
      <c r="H29" s="142" t="s">
        <v>111</v>
      </c>
      <c r="I29" s="142" t="s">
        <v>56</v>
      </c>
      <c r="J29" s="142">
        <v>184.5</v>
      </c>
      <c r="K29" s="19">
        <f>J29*0.5</f>
        <v>92.25</v>
      </c>
      <c r="L29" s="19">
        <v>1</v>
      </c>
      <c r="M29" s="78">
        <v>33</v>
      </c>
      <c r="N29" s="19" t="s">
        <v>79</v>
      </c>
      <c r="P29">
        <f>M19</f>
        <v>33</v>
      </c>
    </row>
    <row r="30" spans="1:17" ht="18.75" x14ac:dyDescent="0.25">
      <c r="A30" s="304" t="s">
        <v>41</v>
      </c>
      <c r="B30" s="304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P30">
        <v>1</v>
      </c>
    </row>
    <row r="31" spans="1:17" x14ac:dyDescent="0.25">
      <c r="A31" s="72">
        <v>1</v>
      </c>
      <c r="B31" s="143" t="s">
        <v>201</v>
      </c>
      <c r="C31" s="19"/>
      <c r="D31" s="19"/>
      <c r="E31" s="142">
        <v>67.7</v>
      </c>
      <c r="F31" s="142">
        <v>68</v>
      </c>
      <c r="G31" s="142">
        <v>16</v>
      </c>
      <c r="H31" s="142" t="s">
        <v>124</v>
      </c>
      <c r="I31" s="142" t="s">
        <v>56</v>
      </c>
      <c r="J31" s="142">
        <v>209</v>
      </c>
      <c r="K31" s="19">
        <f>J31*1</f>
        <v>209</v>
      </c>
      <c r="L31" s="19">
        <v>1</v>
      </c>
      <c r="M31" s="78">
        <v>30</v>
      </c>
      <c r="N31" s="19"/>
    </row>
    <row r="32" spans="1:17" x14ac:dyDescent="0.25">
      <c r="A32" s="72">
        <v>2</v>
      </c>
      <c r="B32" s="143" t="s">
        <v>261</v>
      </c>
      <c r="C32" s="19"/>
      <c r="D32" s="19"/>
      <c r="E32" s="142" t="s">
        <v>268</v>
      </c>
      <c r="F32" s="142">
        <v>68</v>
      </c>
      <c r="G32" s="142">
        <v>24</v>
      </c>
      <c r="H32" s="142" t="s">
        <v>111</v>
      </c>
      <c r="I32" s="142" t="s">
        <v>56</v>
      </c>
      <c r="J32" s="142">
        <v>58</v>
      </c>
      <c r="K32" s="19">
        <f>J32*2</f>
        <v>116</v>
      </c>
      <c r="L32" s="19"/>
      <c r="M32" s="78">
        <v>25</v>
      </c>
      <c r="N32" s="19" t="s">
        <v>79</v>
      </c>
      <c r="P32" s="142" t="s">
        <v>164</v>
      </c>
    </row>
    <row r="33" spans="1:17" x14ac:dyDescent="0.25">
      <c r="A33" s="72">
        <v>1</v>
      </c>
      <c r="B33" s="143" t="s">
        <v>82</v>
      </c>
      <c r="C33" s="19"/>
      <c r="D33" s="19"/>
      <c r="E33" s="142" t="s">
        <v>267</v>
      </c>
      <c r="F33" s="142">
        <v>73</v>
      </c>
      <c r="G33" s="142">
        <v>24</v>
      </c>
      <c r="H33" s="142" t="s">
        <v>83</v>
      </c>
      <c r="I33" s="142" t="s">
        <v>56</v>
      </c>
      <c r="J33" s="142">
        <v>136.5</v>
      </c>
      <c r="K33" s="19">
        <f>J33*2</f>
        <v>273</v>
      </c>
      <c r="L33" s="19">
        <v>1</v>
      </c>
      <c r="M33" s="78">
        <v>30</v>
      </c>
      <c r="N33" s="19"/>
      <c r="P33">
        <f>M22</f>
        <v>38</v>
      </c>
      <c r="Q33">
        <f>M54+M55+M85</f>
        <v>80</v>
      </c>
    </row>
    <row r="34" spans="1:17" x14ac:dyDescent="0.25">
      <c r="A34" s="72">
        <v>1</v>
      </c>
      <c r="B34" s="143" t="s">
        <v>75</v>
      </c>
      <c r="C34" s="19"/>
      <c r="D34" s="19"/>
      <c r="E34" s="142">
        <v>78</v>
      </c>
      <c r="F34" s="142">
        <v>78</v>
      </c>
      <c r="G34" s="142">
        <v>24</v>
      </c>
      <c r="H34" s="142" t="s">
        <v>121</v>
      </c>
      <c r="I34" s="142" t="s">
        <v>56</v>
      </c>
      <c r="J34" s="142">
        <v>126</v>
      </c>
      <c r="K34" s="19">
        <f>J34*2</f>
        <v>252</v>
      </c>
      <c r="L34" s="19">
        <v>1</v>
      </c>
      <c r="M34" s="78">
        <v>30</v>
      </c>
      <c r="N34" s="19"/>
      <c r="P34">
        <v>1</v>
      </c>
    </row>
    <row r="35" spans="1:17" x14ac:dyDescent="0.25">
      <c r="A35" s="72">
        <v>2</v>
      </c>
      <c r="B35" s="143" t="s">
        <v>68</v>
      </c>
      <c r="C35" s="19"/>
      <c r="D35" s="19"/>
      <c r="E35" s="142">
        <v>77.2</v>
      </c>
      <c r="F35" s="142">
        <v>78</v>
      </c>
      <c r="G35" s="142">
        <v>20</v>
      </c>
      <c r="H35" s="142" t="s">
        <v>69</v>
      </c>
      <c r="I35" s="142" t="s">
        <v>56</v>
      </c>
      <c r="J35" s="142">
        <v>146</v>
      </c>
      <c r="K35" s="19">
        <f>J35*1.5</f>
        <v>219</v>
      </c>
      <c r="L35" s="19">
        <v>2</v>
      </c>
      <c r="M35" s="78">
        <v>25</v>
      </c>
      <c r="N35" s="19"/>
    </row>
    <row r="36" spans="1:17" x14ac:dyDescent="0.25">
      <c r="A36" s="72">
        <v>3</v>
      </c>
      <c r="B36" s="143" t="s">
        <v>260</v>
      </c>
      <c r="C36" s="19"/>
      <c r="D36" s="19"/>
      <c r="E36" s="142" t="s">
        <v>266</v>
      </c>
      <c r="F36" s="142">
        <v>78</v>
      </c>
      <c r="G36" s="142">
        <v>16</v>
      </c>
      <c r="H36" s="142" t="s">
        <v>124</v>
      </c>
      <c r="I36" s="142" t="s">
        <v>56</v>
      </c>
      <c r="J36" s="142">
        <v>182.5</v>
      </c>
      <c r="K36" s="19">
        <f>J36*1</f>
        <v>182.5</v>
      </c>
      <c r="L36" s="19">
        <v>2</v>
      </c>
      <c r="M36" s="78">
        <v>22</v>
      </c>
      <c r="N36" s="19"/>
      <c r="P36" s="142" t="s">
        <v>167</v>
      </c>
    </row>
    <row r="37" spans="1:17" x14ac:dyDescent="0.25">
      <c r="A37" s="72">
        <v>4</v>
      </c>
      <c r="B37" s="143" t="s">
        <v>259</v>
      </c>
      <c r="C37" s="19"/>
      <c r="D37" s="19"/>
      <c r="E37" s="142">
        <v>77.7</v>
      </c>
      <c r="F37" s="142">
        <v>78</v>
      </c>
      <c r="G37" s="142">
        <v>16</v>
      </c>
      <c r="H37" s="142" t="s">
        <v>124</v>
      </c>
      <c r="I37" s="142" t="s">
        <v>56</v>
      </c>
      <c r="J37" s="142">
        <v>127</v>
      </c>
      <c r="K37" s="19">
        <f>J37*1</f>
        <v>127</v>
      </c>
      <c r="L37" s="19"/>
      <c r="M37" s="78">
        <v>20</v>
      </c>
      <c r="N37" s="19"/>
      <c r="P37">
        <f>M26</f>
        <v>25</v>
      </c>
      <c r="Q37">
        <f>M48</f>
        <v>25</v>
      </c>
    </row>
    <row r="38" spans="1:17" x14ac:dyDescent="0.25">
      <c r="A38" s="72">
        <v>1</v>
      </c>
      <c r="B38" s="143" t="s">
        <v>205</v>
      </c>
      <c r="C38" s="19"/>
      <c r="D38" s="19"/>
      <c r="E38" s="142">
        <v>81</v>
      </c>
      <c r="F38" s="142">
        <v>85</v>
      </c>
      <c r="G38" s="142">
        <v>24</v>
      </c>
      <c r="H38" s="142" t="s">
        <v>124</v>
      </c>
      <c r="I38" s="142" t="s">
        <v>56</v>
      </c>
      <c r="J38" s="142">
        <v>206.5</v>
      </c>
      <c r="K38" s="19">
        <f>J38*2</f>
        <v>413</v>
      </c>
      <c r="L38" s="19" t="s">
        <v>28</v>
      </c>
      <c r="M38" s="78">
        <v>30</v>
      </c>
      <c r="N38" s="19"/>
      <c r="P38">
        <v>1</v>
      </c>
      <c r="Q38">
        <v>1</v>
      </c>
    </row>
    <row r="39" spans="1:17" x14ac:dyDescent="0.25">
      <c r="A39" s="72">
        <v>2</v>
      </c>
      <c r="B39" s="143" t="s">
        <v>297</v>
      </c>
      <c r="C39" s="19"/>
      <c r="D39" s="19"/>
      <c r="E39" s="142">
        <v>83</v>
      </c>
      <c r="F39" s="142">
        <v>85</v>
      </c>
      <c r="G39" s="142">
        <v>24</v>
      </c>
      <c r="H39" s="142" t="s">
        <v>265</v>
      </c>
      <c r="I39" s="142" t="s">
        <v>56</v>
      </c>
      <c r="J39" s="142">
        <v>170</v>
      </c>
      <c r="K39" s="19">
        <f>J39*2</f>
        <v>340</v>
      </c>
      <c r="L39" s="19">
        <v>1</v>
      </c>
      <c r="M39" s="78">
        <v>25</v>
      </c>
      <c r="N39" s="19"/>
    </row>
    <row r="40" spans="1:17" x14ac:dyDescent="0.25">
      <c r="A40" s="72">
        <v>3</v>
      </c>
      <c r="B40" s="143" t="s">
        <v>80</v>
      </c>
      <c r="C40" s="19"/>
      <c r="D40" s="19"/>
      <c r="E40" s="144">
        <v>84.5</v>
      </c>
      <c r="F40" s="142">
        <v>85</v>
      </c>
      <c r="G40" s="142">
        <v>24</v>
      </c>
      <c r="H40" s="142" t="s">
        <v>5</v>
      </c>
      <c r="I40" s="142" t="s">
        <v>56</v>
      </c>
      <c r="J40" s="142">
        <v>151</v>
      </c>
      <c r="K40" s="19">
        <f>J40*2</f>
        <v>302</v>
      </c>
      <c r="L40" s="19">
        <v>1</v>
      </c>
      <c r="M40" s="78">
        <v>22</v>
      </c>
      <c r="N40" s="19" t="s">
        <v>54</v>
      </c>
      <c r="P40" s="142" t="s">
        <v>163</v>
      </c>
    </row>
    <row r="41" spans="1:17" x14ac:dyDescent="0.25">
      <c r="A41" s="72">
        <v>4</v>
      </c>
      <c r="B41" s="143" t="s">
        <v>258</v>
      </c>
      <c r="C41" s="19"/>
      <c r="D41" s="19"/>
      <c r="E41" s="142">
        <v>85</v>
      </c>
      <c r="F41" s="142">
        <v>85</v>
      </c>
      <c r="G41" s="142">
        <v>24</v>
      </c>
      <c r="H41" s="142" t="s">
        <v>125</v>
      </c>
      <c r="I41" s="142" t="s">
        <v>56</v>
      </c>
      <c r="J41" s="142">
        <v>109.5</v>
      </c>
      <c r="K41" s="19">
        <f>J41*2</f>
        <v>219</v>
      </c>
      <c r="L41" s="19">
        <v>3</v>
      </c>
      <c r="M41" s="78">
        <v>20</v>
      </c>
      <c r="N41" s="19"/>
      <c r="P41">
        <f>M27</f>
        <v>23</v>
      </c>
    </row>
    <row r="42" spans="1:17" x14ac:dyDescent="0.25">
      <c r="A42" s="72">
        <v>1</v>
      </c>
      <c r="B42" s="143" t="s">
        <v>116</v>
      </c>
      <c r="C42" s="19"/>
      <c r="D42" s="19"/>
      <c r="E42" s="142">
        <v>90</v>
      </c>
      <c r="F42" s="142">
        <v>95</v>
      </c>
      <c r="G42" s="142">
        <v>28</v>
      </c>
      <c r="H42" s="142" t="s">
        <v>121</v>
      </c>
      <c r="I42" s="142" t="s">
        <v>56</v>
      </c>
      <c r="J42" s="142">
        <v>145</v>
      </c>
      <c r="K42" s="19">
        <f>J42*2.5</f>
        <v>362.5</v>
      </c>
      <c r="L42" s="19">
        <v>1</v>
      </c>
      <c r="M42" s="78">
        <v>30</v>
      </c>
      <c r="N42" s="19"/>
      <c r="P42">
        <v>1</v>
      </c>
    </row>
    <row r="43" spans="1:17" x14ac:dyDescent="0.25">
      <c r="A43" s="72">
        <v>2</v>
      </c>
      <c r="B43" s="143" t="s">
        <v>63</v>
      </c>
      <c r="C43" s="19"/>
      <c r="D43" s="19"/>
      <c r="E43" s="142">
        <v>87.4</v>
      </c>
      <c r="F43" s="142">
        <v>95</v>
      </c>
      <c r="G43" s="142">
        <v>28</v>
      </c>
      <c r="H43" s="142" t="s">
        <v>121</v>
      </c>
      <c r="I43" s="142" t="s">
        <v>56</v>
      </c>
      <c r="J43" s="142">
        <v>142.5</v>
      </c>
      <c r="K43" s="19">
        <f>J43*2.5</f>
        <v>356.25</v>
      </c>
      <c r="L43" s="19">
        <v>1</v>
      </c>
      <c r="M43" s="78">
        <v>25</v>
      </c>
      <c r="N43" s="19"/>
    </row>
    <row r="44" spans="1:17" x14ac:dyDescent="0.25">
      <c r="A44" s="72">
        <v>3</v>
      </c>
      <c r="B44" s="143" t="s">
        <v>208</v>
      </c>
      <c r="C44" s="19"/>
      <c r="D44" s="19"/>
      <c r="E44" s="142">
        <v>94.7</v>
      </c>
      <c r="F44" s="142">
        <v>95</v>
      </c>
      <c r="G44" s="142">
        <v>28</v>
      </c>
      <c r="H44" s="142" t="s">
        <v>127</v>
      </c>
      <c r="I44" s="142" t="s">
        <v>56</v>
      </c>
      <c r="J44" s="142">
        <v>132.5</v>
      </c>
      <c r="K44" s="19">
        <f>J44*2.5</f>
        <v>331.25</v>
      </c>
      <c r="L44" s="19">
        <v>1</v>
      </c>
      <c r="M44" s="78">
        <v>22</v>
      </c>
      <c r="N44" s="19"/>
      <c r="P44" s="142" t="s">
        <v>111</v>
      </c>
    </row>
    <row r="45" spans="1:17" x14ac:dyDescent="0.25">
      <c r="A45" s="72">
        <v>4</v>
      </c>
      <c r="B45" s="143" t="s">
        <v>284</v>
      </c>
      <c r="C45" s="19"/>
      <c r="D45" s="19"/>
      <c r="E45" s="142" t="s">
        <v>289</v>
      </c>
      <c r="F45" s="142">
        <v>95</v>
      </c>
      <c r="G45" s="142">
        <v>16</v>
      </c>
      <c r="H45" s="142" t="s">
        <v>128</v>
      </c>
      <c r="I45" s="142" t="s">
        <v>56</v>
      </c>
      <c r="J45" s="142">
        <v>218</v>
      </c>
      <c r="K45" s="19">
        <f>J45*1</f>
        <v>218</v>
      </c>
      <c r="L45" s="19">
        <v>1</v>
      </c>
      <c r="M45" s="78">
        <v>20</v>
      </c>
      <c r="N45" s="19"/>
      <c r="P45" s="142" t="s">
        <v>294</v>
      </c>
    </row>
    <row r="46" spans="1:17" x14ac:dyDescent="0.25">
      <c r="A46" s="72">
        <v>5</v>
      </c>
      <c r="B46" s="143" t="s">
        <v>246</v>
      </c>
      <c r="C46" s="19"/>
      <c r="D46" s="19"/>
      <c r="E46" s="142">
        <v>86</v>
      </c>
      <c r="F46" s="142">
        <v>95</v>
      </c>
      <c r="G46" s="142">
        <v>16</v>
      </c>
      <c r="H46" s="142" t="s">
        <v>124</v>
      </c>
      <c r="I46" s="142" t="s">
        <v>56</v>
      </c>
      <c r="J46" s="142">
        <v>190</v>
      </c>
      <c r="K46" s="19">
        <f>J46*1</f>
        <v>190</v>
      </c>
      <c r="L46" s="19">
        <v>1</v>
      </c>
      <c r="M46" s="78">
        <v>18</v>
      </c>
      <c r="N46" s="19"/>
      <c r="P46">
        <f>M29</f>
        <v>33</v>
      </c>
      <c r="Q46">
        <f>M32+M79</f>
        <v>50</v>
      </c>
    </row>
    <row r="47" spans="1:17" x14ac:dyDescent="0.25">
      <c r="A47" s="72">
        <v>1</v>
      </c>
      <c r="B47" s="143" t="s">
        <v>298</v>
      </c>
      <c r="C47" s="19"/>
      <c r="D47" s="19"/>
      <c r="E47" s="142" t="s">
        <v>263</v>
      </c>
      <c r="F47" s="142" t="s">
        <v>3</v>
      </c>
      <c r="G47" s="142">
        <v>20</v>
      </c>
      <c r="H47" s="142" t="s">
        <v>97</v>
      </c>
      <c r="I47" s="142" t="s">
        <v>56</v>
      </c>
      <c r="J47" s="142">
        <v>232.5</v>
      </c>
      <c r="K47" s="19">
        <f>J47*1.5</f>
        <v>348.75</v>
      </c>
      <c r="L47" s="19">
        <v>1</v>
      </c>
      <c r="M47" s="78">
        <v>30</v>
      </c>
      <c r="N47" s="19"/>
      <c r="P47">
        <v>1</v>
      </c>
      <c r="Q47">
        <v>2</v>
      </c>
    </row>
    <row r="48" spans="1:17" x14ac:dyDescent="0.25">
      <c r="A48" s="72">
        <v>2</v>
      </c>
      <c r="B48" s="143" t="s">
        <v>299</v>
      </c>
      <c r="C48" s="19"/>
      <c r="D48" s="19"/>
      <c r="E48" s="142">
        <v>119.8</v>
      </c>
      <c r="F48" s="142" t="s">
        <v>3</v>
      </c>
      <c r="G48" s="142">
        <v>24</v>
      </c>
      <c r="H48" s="142" t="s">
        <v>167</v>
      </c>
      <c r="I48" s="142" t="s">
        <v>56</v>
      </c>
      <c r="J48" s="142">
        <v>161</v>
      </c>
      <c r="K48" s="19">
        <f>J48*2</f>
        <v>322</v>
      </c>
      <c r="L48" s="19">
        <v>1</v>
      </c>
      <c r="M48" s="78">
        <v>25</v>
      </c>
      <c r="N48" s="19"/>
    </row>
    <row r="49" spans="1:17" x14ac:dyDescent="0.25">
      <c r="A49" s="72">
        <v>3</v>
      </c>
      <c r="B49" s="143" t="s">
        <v>256</v>
      </c>
      <c r="C49" s="19"/>
      <c r="D49" s="19"/>
      <c r="E49" s="142" t="s">
        <v>262</v>
      </c>
      <c r="F49" s="142" t="s">
        <v>3</v>
      </c>
      <c r="G49" s="142">
        <v>20</v>
      </c>
      <c r="H49" s="142" t="s">
        <v>129</v>
      </c>
      <c r="I49" s="142" t="s">
        <v>56</v>
      </c>
      <c r="J49" s="142">
        <v>184.5</v>
      </c>
      <c r="K49" s="19">
        <f>J49*1.5</f>
        <v>276.75</v>
      </c>
      <c r="L49" s="19">
        <v>2</v>
      </c>
      <c r="M49" s="78">
        <v>22</v>
      </c>
      <c r="N49" s="19"/>
      <c r="P49" s="142" t="s">
        <v>124</v>
      </c>
    </row>
    <row r="50" spans="1:17" x14ac:dyDescent="0.25">
      <c r="A50" s="72">
        <v>4</v>
      </c>
      <c r="B50" s="143" t="s">
        <v>117</v>
      </c>
      <c r="C50" s="19"/>
      <c r="D50" s="19"/>
      <c r="E50" s="142">
        <v>112</v>
      </c>
      <c r="F50" s="142" t="s">
        <v>3</v>
      </c>
      <c r="G50" s="142">
        <v>24</v>
      </c>
      <c r="H50" s="142" t="s">
        <v>124</v>
      </c>
      <c r="I50" s="142" t="s">
        <v>56</v>
      </c>
      <c r="J50" s="142">
        <v>120.5</v>
      </c>
      <c r="K50" s="19">
        <f>J50*2</f>
        <v>241</v>
      </c>
      <c r="L50" s="19">
        <v>3</v>
      </c>
      <c r="M50" s="78">
        <v>20</v>
      </c>
      <c r="N50" s="19"/>
      <c r="P50">
        <v>0</v>
      </c>
      <c r="Q50">
        <f>M31+M36+M37+M38+M46+M87+M88+M89</f>
        <v>205</v>
      </c>
    </row>
    <row r="51" spans="1:17" x14ac:dyDescent="0.25">
      <c r="A51" s="72">
        <v>5</v>
      </c>
      <c r="B51" s="143" t="s">
        <v>257</v>
      </c>
      <c r="C51" s="19"/>
      <c r="D51" s="19"/>
      <c r="E51" s="142" t="s">
        <v>264</v>
      </c>
      <c r="F51" s="142" t="s">
        <v>3</v>
      </c>
      <c r="G51" s="142">
        <v>16</v>
      </c>
      <c r="H51" s="142" t="s">
        <v>294</v>
      </c>
      <c r="I51" s="142" t="s">
        <v>56</v>
      </c>
      <c r="J51" s="142">
        <v>237</v>
      </c>
      <c r="K51" s="19">
        <f>J51*1</f>
        <v>237</v>
      </c>
      <c r="L51" s="19">
        <v>1</v>
      </c>
      <c r="M51" s="78">
        <v>18</v>
      </c>
      <c r="N51" s="19"/>
      <c r="Q51">
        <v>9</v>
      </c>
    </row>
    <row r="52" spans="1:17" x14ac:dyDescent="0.25">
      <c r="A52" s="72">
        <v>6</v>
      </c>
      <c r="B52" s="143" t="s">
        <v>115</v>
      </c>
      <c r="C52" s="19"/>
      <c r="D52" s="19"/>
      <c r="E52" s="142">
        <v>114</v>
      </c>
      <c r="F52" s="142" t="s">
        <v>3</v>
      </c>
      <c r="G52" s="142">
        <v>28</v>
      </c>
      <c r="H52" s="142" t="s">
        <v>121</v>
      </c>
      <c r="I52" s="142" t="s">
        <v>56</v>
      </c>
      <c r="J52" s="142">
        <v>84</v>
      </c>
      <c r="K52" s="19">
        <f>J52*2.5</f>
        <v>210</v>
      </c>
      <c r="L52" s="19">
        <v>3</v>
      </c>
      <c r="M52" s="78">
        <v>16</v>
      </c>
      <c r="N52" s="19"/>
    </row>
    <row r="53" spans="1:17" ht="18.75" x14ac:dyDescent="0.25">
      <c r="A53" s="304" t="s">
        <v>42</v>
      </c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P53" s="142" t="s">
        <v>83</v>
      </c>
    </row>
    <row r="54" spans="1:17" x14ac:dyDescent="0.25">
      <c r="A54" s="72">
        <v>1</v>
      </c>
      <c r="B54" s="143" t="s">
        <v>300</v>
      </c>
      <c r="C54" s="78"/>
      <c r="D54" s="78"/>
      <c r="E54" s="142" t="s">
        <v>271</v>
      </c>
      <c r="F54" s="142">
        <v>58</v>
      </c>
      <c r="G54" s="142">
        <v>10</v>
      </c>
      <c r="H54" s="142" t="s">
        <v>164</v>
      </c>
      <c r="I54" s="142" t="s">
        <v>56</v>
      </c>
      <c r="J54" s="142">
        <v>198</v>
      </c>
      <c r="K54" s="78">
        <f>J54*1.3</f>
        <v>257.40000000000003</v>
      </c>
      <c r="L54" s="19"/>
      <c r="M54" s="78">
        <v>30</v>
      </c>
      <c r="N54" s="19"/>
      <c r="P54">
        <v>0</v>
      </c>
      <c r="Q54">
        <v>30</v>
      </c>
    </row>
    <row r="55" spans="1:17" x14ac:dyDescent="0.25">
      <c r="A55" s="72">
        <v>2</v>
      </c>
      <c r="B55" s="143" t="s">
        <v>270</v>
      </c>
      <c r="C55" s="78"/>
      <c r="D55" s="78"/>
      <c r="E55" s="142" t="s">
        <v>272</v>
      </c>
      <c r="F55" s="142">
        <v>58</v>
      </c>
      <c r="G55" s="142">
        <v>8</v>
      </c>
      <c r="H55" s="142" t="s">
        <v>164</v>
      </c>
      <c r="I55" s="142" t="s">
        <v>56</v>
      </c>
      <c r="J55" s="142">
        <v>238</v>
      </c>
      <c r="K55" s="78">
        <f>J55*1</f>
        <v>238</v>
      </c>
      <c r="L55" s="19">
        <v>1</v>
      </c>
      <c r="M55" s="78">
        <v>25</v>
      </c>
      <c r="N55" s="19"/>
      <c r="Q55">
        <v>1</v>
      </c>
    </row>
    <row r="56" spans="1:17" x14ac:dyDescent="0.25">
      <c r="A56" s="72">
        <v>1</v>
      </c>
      <c r="B56" s="143" t="s">
        <v>269</v>
      </c>
      <c r="C56" s="78"/>
      <c r="D56" s="78"/>
      <c r="E56" s="142">
        <v>86.4</v>
      </c>
      <c r="F56" s="142" t="s">
        <v>6</v>
      </c>
      <c r="G56" s="142">
        <v>12</v>
      </c>
      <c r="H56" s="142" t="s">
        <v>51</v>
      </c>
      <c r="I56" s="142" t="s">
        <v>56</v>
      </c>
      <c r="J56" s="142">
        <v>219</v>
      </c>
      <c r="K56" s="78">
        <f>J56*1.5</f>
        <v>328.5</v>
      </c>
      <c r="L56" s="19">
        <v>1</v>
      </c>
      <c r="M56" s="78">
        <v>30</v>
      </c>
      <c r="N56" s="19"/>
    </row>
    <row r="57" spans="1:17" x14ac:dyDescent="0.25">
      <c r="A57" s="100"/>
      <c r="B57" s="96"/>
      <c r="C57" s="79"/>
      <c r="D57" s="79"/>
      <c r="E57" s="97"/>
      <c r="F57" s="97"/>
      <c r="G57" s="97"/>
      <c r="H57" s="97"/>
      <c r="I57" s="98"/>
      <c r="J57" s="97"/>
      <c r="K57" s="79"/>
      <c r="L57" s="99"/>
      <c r="M57" s="79"/>
      <c r="N57" s="99"/>
      <c r="P57" s="142" t="s">
        <v>69</v>
      </c>
    </row>
    <row r="58" spans="1:17" x14ac:dyDescent="0.25">
      <c r="B58" s="18" t="s">
        <v>22</v>
      </c>
      <c r="D58" s="18" t="s">
        <v>24</v>
      </c>
      <c r="G58" s="18" t="s">
        <v>23</v>
      </c>
      <c r="L58" s="18" t="s">
        <v>29</v>
      </c>
      <c r="P58">
        <v>0</v>
      </c>
      <c r="Q58">
        <f>M35+M90+M91</f>
        <v>80</v>
      </c>
    </row>
    <row r="59" spans="1:17" x14ac:dyDescent="0.25">
      <c r="A59" s="100"/>
      <c r="B59" s="96"/>
      <c r="C59" s="79"/>
      <c r="D59" s="79"/>
      <c r="E59" s="97"/>
      <c r="F59" s="97"/>
      <c r="G59" s="97"/>
      <c r="H59" s="97"/>
      <c r="I59" s="98"/>
      <c r="J59" s="97"/>
      <c r="K59" s="79"/>
      <c r="L59" s="99"/>
      <c r="M59" s="79"/>
      <c r="N59" s="99"/>
      <c r="Q59">
        <v>3</v>
      </c>
    </row>
    <row r="60" spans="1:17" x14ac:dyDescent="0.25">
      <c r="A60" s="306" t="s">
        <v>292</v>
      </c>
      <c r="B60" s="298"/>
      <c r="C60" s="138"/>
      <c r="D60" s="2"/>
      <c r="E60" s="2"/>
      <c r="F60" s="2"/>
      <c r="G60" s="2"/>
      <c r="H60" s="2"/>
      <c r="I60" s="2"/>
      <c r="J60" s="2"/>
      <c r="K60" s="2"/>
      <c r="L60" s="2"/>
      <c r="M60" s="2"/>
      <c r="N60" s="3"/>
    </row>
    <row r="61" spans="1:17" ht="20.25" x14ac:dyDescent="0.3">
      <c r="A61" s="300" t="s">
        <v>10</v>
      </c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P61" s="142" t="s">
        <v>265</v>
      </c>
    </row>
    <row r="62" spans="1:17" ht="20.25" x14ac:dyDescent="0.3">
      <c r="A62" s="300" t="s">
        <v>33</v>
      </c>
      <c r="B62" s="300"/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  <c r="N62" s="300"/>
      <c r="P62">
        <v>0</v>
      </c>
      <c r="Q62">
        <v>25</v>
      </c>
    </row>
    <row r="63" spans="1:17" ht="20.25" x14ac:dyDescent="0.3">
      <c r="A63" s="136"/>
      <c r="B63" s="136"/>
      <c r="C63" s="136"/>
      <c r="D63" s="136"/>
      <c r="E63" s="136"/>
      <c r="F63" s="136"/>
      <c r="G63" s="136"/>
      <c r="H63" s="136"/>
      <c r="I63" s="136"/>
      <c r="J63" s="136"/>
      <c r="K63" s="136"/>
      <c r="L63" s="136"/>
      <c r="M63" s="136"/>
      <c r="N63" s="136"/>
      <c r="Q63">
        <v>1</v>
      </c>
    </row>
    <row r="64" spans="1:17" ht="22.5" x14ac:dyDescent="0.3">
      <c r="A64" s="301" t="s">
        <v>25</v>
      </c>
      <c r="B64" s="301"/>
      <c r="C64" s="301"/>
      <c r="D64" s="301"/>
      <c r="E64" s="301"/>
      <c r="F64" s="301"/>
      <c r="G64" s="301"/>
      <c r="H64" s="301"/>
      <c r="I64" s="301"/>
      <c r="J64" s="301"/>
      <c r="K64" s="301"/>
      <c r="L64" s="301"/>
      <c r="M64" s="301"/>
      <c r="N64" s="301"/>
    </row>
    <row r="65" spans="1:17" ht="22.5" x14ac:dyDescent="0.3">
      <c r="A65" s="301"/>
      <c r="B65" s="301"/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  <c r="N65" s="301"/>
      <c r="P65" s="142" t="s">
        <v>125</v>
      </c>
    </row>
    <row r="66" spans="1:17" ht="23.25" x14ac:dyDescent="0.35">
      <c r="A66" s="302" t="s">
        <v>11</v>
      </c>
      <c r="B66" s="302"/>
      <c r="C66" s="302"/>
      <c r="D66" s="302"/>
      <c r="E66" s="302"/>
      <c r="F66" s="302"/>
      <c r="G66" s="302"/>
      <c r="H66" s="302"/>
      <c r="I66" s="302"/>
      <c r="J66" s="302"/>
      <c r="K66" s="302"/>
      <c r="L66" s="302"/>
      <c r="M66" s="302"/>
      <c r="N66" s="302"/>
      <c r="P66">
        <v>0</v>
      </c>
      <c r="Q66">
        <f>M41</f>
        <v>20</v>
      </c>
    </row>
    <row r="67" spans="1:17" ht="18.75" x14ac:dyDescent="0.3">
      <c r="A67" s="303" t="s">
        <v>293</v>
      </c>
      <c r="B67" s="303"/>
      <c r="C67" s="303"/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Q67">
        <v>1</v>
      </c>
    </row>
    <row r="68" spans="1:17" ht="18.75" x14ac:dyDescent="0.3">
      <c r="A68" s="137"/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</row>
    <row r="69" spans="1:17" x14ac:dyDescent="0.25">
      <c r="A69" s="299"/>
      <c r="B69" s="299"/>
      <c r="C69" s="299"/>
      <c r="D69" s="299"/>
      <c r="E69" s="299"/>
      <c r="F69" s="299"/>
      <c r="G69" s="299"/>
      <c r="H69" s="299"/>
      <c r="I69" s="299"/>
      <c r="J69" s="299"/>
      <c r="K69" s="299"/>
      <c r="L69" s="299"/>
      <c r="M69" s="299"/>
      <c r="N69" s="299"/>
      <c r="P69" s="142" t="s">
        <v>127</v>
      </c>
    </row>
    <row r="70" spans="1:17" ht="22.5" x14ac:dyDescent="0.25">
      <c r="A70" s="89" t="s">
        <v>12</v>
      </c>
      <c r="B70" s="89" t="s">
        <v>13</v>
      </c>
      <c r="C70" s="89" t="s">
        <v>14</v>
      </c>
      <c r="D70" s="89" t="s">
        <v>15</v>
      </c>
      <c r="E70" s="89" t="s">
        <v>16</v>
      </c>
      <c r="F70" s="89" t="s">
        <v>0</v>
      </c>
      <c r="G70" s="89" t="s">
        <v>17</v>
      </c>
      <c r="H70" s="89" t="s">
        <v>18</v>
      </c>
      <c r="I70" s="89" t="s">
        <v>19</v>
      </c>
      <c r="J70" s="89" t="s">
        <v>20</v>
      </c>
      <c r="K70" s="89" t="s">
        <v>1</v>
      </c>
      <c r="L70" s="85" t="s">
        <v>15</v>
      </c>
      <c r="M70" s="85" t="s">
        <v>38</v>
      </c>
      <c r="N70" s="29" t="s">
        <v>21</v>
      </c>
      <c r="P70">
        <v>0</v>
      </c>
      <c r="Q70">
        <f>M44</f>
        <v>22</v>
      </c>
    </row>
    <row r="71" spans="1:17" ht="18.75" x14ac:dyDescent="0.25">
      <c r="A71" s="304" t="s">
        <v>43</v>
      </c>
      <c r="B71" s="304"/>
      <c r="C71" s="304"/>
      <c r="D71" s="304"/>
      <c r="E71" s="304"/>
      <c r="F71" s="304"/>
      <c r="G71" s="304"/>
      <c r="H71" s="304"/>
      <c r="I71" s="304"/>
      <c r="J71" s="304"/>
      <c r="K71" s="304"/>
      <c r="L71" s="304"/>
      <c r="M71" s="304"/>
      <c r="N71" s="304"/>
      <c r="Q71">
        <v>1</v>
      </c>
    </row>
    <row r="72" spans="1:17" x14ac:dyDescent="0.25">
      <c r="A72" s="72">
        <v>1</v>
      </c>
      <c r="B72" s="143" t="s">
        <v>175</v>
      </c>
      <c r="C72" s="19"/>
      <c r="D72" s="19"/>
      <c r="E72" s="142">
        <v>72.8</v>
      </c>
      <c r="F72" s="142">
        <v>73</v>
      </c>
      <c r="G72" s="142">
        <v>20</v>
      </c>
      <c r="H72" s="142" t="s">
        <v>182</v>
      </c>
      <c r="I72" s="142" t="s">
        <v>56</v>
      </c>
      <c r="J72" s="142">
        <v>230.5</v>
      </c>
      <c r="K72" s="19">
        <f>J72*1.5</f>
        <v>345.75</v>
      </c>
      <c r="L72" s="19">
        <v>1</v>
      </c>
      <c r="M72" s="78">
        <v>30</v>
      </c>
      <c r="N72" s="19"/>
    </row>
    <row r="73" spans="1:17" x14ac:dyDescent="0.25">
      <c r="A73" s="72">
        <v>2</v>
      </c>
      <c r="B73" s="143" t="s">
        <v>287</v>
      </c>
      <c r="C73" s="19"/>
      <c r="D73" s="19"/>
      <c r="E73" s="142" t="s">
        <v>291</v>
      </c>
      <c r="F73" s="142">
        <v>73</v>
      </c>
      <c r="G73" s="142">
        <v>20</v>
      </c>
      <c r="H73" s="142" t="s">
        <v>450</v>
      </c>
      <c r="I73" s="142" t="s">
        <v>56</v>
      </c>
      <c r="J73" s="142">
        <v>174</v>
      </c>
      <c r="K73" s="19">
        <f>J73*1.5</f>
        <v>261</v>
      </c>
      <c r="L73" s="19">
        <v>1</v>
      </c>
      <c r="M73" s="78">
        <v>25</v>
      </c>
      <c r="N73" s="19" t="s">
        <v>60</v>
      </c>
      <c r="P73" s="142" t="s">
        <v>129</v>
      </c>
    </row>
    <row r="74" spans="1:17" x14ac:dyDescent="0.25">
      <c r="A74" s="72">
        <v>3</v>
      </c>
      <c r="B74" s="143" t="s">
        <v>286</v>
      </c>
      <c r="C74" s="19"/>
      <c r="D74" s="19"/>
      <c r="E74" s="142">
        <v>72.400000000000006</v>
      </c>
      <c r="F74" s="142">
        <v>73</v>
      </c>
      <c r="G74" s="142">
        <v>20</v>
      </c>
      <c r="H74" s="142" t="s">
        <v>93</v>
      </c>
      <c r="I74" s="142" t="s">
        <v>56</v>
      </c>
      <c r="J74" s="142">
        <v>85</v>
      </c>
      <c r="K74" s="19">
        <f>J74*1.5</f>
        <v>127.5</v>
      </c>
      <c r="L74" s="19"/>
      <c r="M74" s="78">
        <v>22</v>
      </c>
      <c r="N74" s="19"/>
      <c r="P74">
        <v>0</v>
      </c>
      <c r="Q74">
        <v>22</v>
      </c>
    </row>
    <row r="75" spans="1:17" x14ac:dyDescent="0.25">
      <c r="A75" s="72">
        <v>1</v>
      </c>
      <c r="B75" s="143" t="s">
        <v>92</v>
      </c>
      <c r="C75" s="19"/>
      <c r="D75" s="19"/>
      <c r="E75" s="142">
        <v>76.099999999999994</v>
      </c>
      <c r="F75" s="142">
        <v>78</v>
      </c>
      <c r="G75" s="142">
        <v>24</v>
      </c>
      <c r="H75" s="142" t="s">
        <v>7</v>
      </c>
      <c r="I75" s="142" t="s">
        <v>56</v>
      </c>
      <c r="J75" s="142">
        <v>254</v>
      </c>
      <c r="K75" s="19">
        <f>J75*2</f>
        <v>508</v>
      </c>
      <c r="L75" s="19" t="s">
        <v>28</v>
      </c>
      <c r="M75" s="78">
        <v>30</v>
      </c>
      <c r="N75" s="19" t="s">
        <v>92</v>
      </c>
      <c r="Q75">
        <v>1</v>
      </c>
    </row>
    <row r="76" spans="1:17" x14ac:dyDescent="0.25">
      <c r="A76" s="72">
        <v>2</v>
      </c>
      <c r="B76" s="143" t="s">
        <v>285</v>
      </c>
      <c r="C76" s="19"/>
      <c r="D76" s="19"/>
      <c r="E76" s="142" t="s">
        <v>290</v>
      </c>
      <c r="F76" s="142">
        <v>78</v>
      </c>
      <c r="G76" s="142">
        <v>24</v>
      </c>
      <c r="H76" s="142" t="s">
        <v>93</v>
      </c>
      <c r="I76" s="142" t="s">
        <v>56</v>
      </c>
      <c r="J76" s="142">
        <v>148.5</v>
      </c>
      <c r="K76" s="19">
        <f t="shared" ref="K76:K80" si="0">J76*2</f>
        <v>297</v>
      </c>
      <c r="L76" s="19">
        <v>1</v>
      </c>
      <c r="M76" s="78">
        <v>25</v>
      </c>
      <c r="N76" s="19"/>
    </row>
    <row r="77" spans="1:17" x14ac:dyDescent="0.25">
      <c r="A77" s="72">
        <v>1</v>
      </c>
      <c r="B77" s="143" t="s">
        <v>283</v>
      </c>
      <c r="C77" s="19"/>
      <c r="D77" s="19"/>
      <c r="E77" s="142">
        <v>90.5</v>
      </c>
      <c r="F77" s="142">
        <v>95</v>
      </c>
      <c r="G77" s="142">
        <v>24</v>
      </c>
      <c r="H77" s="142" t="s">
        <v>122</v>
      </c>
      <c r="I77" s="142" t="s">
        <v>56</v>
      </c>
      <c r="J77" s="142">
        <v>72.5</v>
      </c>
      <c r="K77" s="19">
        <f t="shared" si="0"/>
        <v>145</v>
      </c>
      <c r="L77" s="19"/>
      <c r="M77" s="78">
        <v>30</v>
      </c>
      <c r="N77" s="19"/>
      <c r="P77">
        <v>0</v>
      </c>
      <c r="Q77">
        <v>18</v>
      </c>
    </row>
    <row r="78" spans="1:17" x14ac:dyDescent="0.25">
      <c r="A78" s="72">
        <v>1</v>
      </c>
      <c r="B78" s="143" t="s">
        <v>282</v>
      </c>
      <c r="C78" s="19"/>
      <c r="D78" s="19"/>
      <c r="E78" s="142" t="s">
        <v>288</v>
      </c>
      <c r="F78" s="142" t="s">
        <v>3</v>
      </c>
      <c r="G78" s="142">
        <v>24</v>
      </c>
      <c r="H78" s="142" t="s">
        <v>7</v>
      </c>
      <c r="I78" s="142" t="s">
        <v>56</v>
      </c>
      <c r="J78" s="142">
        <v>250</v>
      </c>
      <c r="K78" s="19">
        <f t="shared" si="0"/>
        <v>500</v>
      </c>
      <c r="L78" s="19" t="s">
        <v>28</v>
      </c>
      <c r="M78" s="78">
        <v>30</v>
      </c>
      <c r="N78" s="19" t="s">
        <v>92</v>
      </c>
      <c r="Q78">
        <v>1</v>
      </c>
    </row>
    <row r="79" spans="1:17" x14ac:dyDescent="0.25">
      <c r="A79" s="72">
        <v>2</v>
      </c>
      <c r="B79" s="143" t="s">
        <v>281</v>
      </c>
      <c r="C79" s="19"/>
      <c r="D79" s="19"/>
      <c r="E79" s="142">
        <v>95.3</v>
      </c>
      <c r="F79" s="142" t="s">
        <v>3</v>
      </c>
      <c r="G79" s="142">
        <v>24</v>
      </c>
      <c r="H79" s="142" t="s">
        <v>111</v>
      </c>
      <c r="I79" s="142" t="s">
        <v>56</v>
      </c>
      <c r="J79" s="142">
        <v>234</v>
      </c>
      <c r="K79" s="19">
        <f t="shared" si="0"/>
        <v>468</v>
      </c>
      <c r="L79" s="19" t="s">
        <v>28</v>
      </c>
      <c r="M79" s="78">
        <v>25</v>
      </c>
      <c r="N79" s="19" t="s">
        <v>79</v>
      </c>
    </row>
    <row r="80" spans="1:17" x14ac:dyDescent="0.25">
      <c r="A80" s="72">
        <v>3</v>
      </c>
      <c r="B80" s="143" t="s">
        <v>221</v>
      </c>
      <c r="C80" s="19"/>
      <c r="D80" s="19"/>
      <c r="E80" s="142">
        <v>101.6</v>
      </c>
      <c r="F80" s="142" t="s">
        <v>3</v>
      </c>
      <c r="G80" s="142">
        <v>24</v>
      </c>
      <c r="H80" s="142" t="s">
        <v>184</v>
      </c>
      <c r="I80" s="142" t="s">
        <v>56</v>
      </c>
      <c r="J80" s="142">
        <v>169.5</v>
      </c>
      <c r="K80" s="19">
        <f t="shared" si="0"/>
        <v>339</v>
      </c>
      <c r="L80" s="19">
        <v>1</v>
      </c>
      <c r="M80" s="78">
        <v>22</v>
      </c>
      <c r="N80" s="19"/>
      <c r="P80" s="142" t="s">
        <v>51</v>
      </c>
    </row>
    <row r="81" spans="1:17" ht="18.75" x14ac:dyDescent="0.25">
      <c r="A81" s="304" t="s">
        <v>45</v>
      </c>
      <c r="B81" s="304"/>
      <c r="C81" s="304"/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P81">
        <v>0</v>
      </c>
      <c r="Q81">
        <f>M56</f>
        <v>30</v>
      </c>
    </row>
    <row r="82" spans="1:17" x14ac:dyDescent="0.25">
      <c r="A82" s="72">
        <v>1</v>
      </c>
      <c r="B82" s="143" t="s">
        <v>170</v>
      </c>
      <c r="C82" s="73"/>
      <c r="D82" s="73"/>
      <c r="E82" s="142">
        <v>96</v>
      </c>
      <c r="F82" s="142" t="s">
        <v>6</v>
      </c>
      <c r="G82" s="142">
        <v>12</v>
      </c>
      <c r="H82" s="142" t="s">
        <v>171</v>
      </c>
      <c r="I82" s="142" t="s">
        <v>56</v>
      </c>
      <c r="J82" s="142">
        <v>187.5</v>
      </c>
      <c r="K82" s="71">
        <f>J82*1.5</f>
        <v>281.25</v>
      </c>
      <c r="L82" s="71">
        <v>1</v>
      </c>
      <c r="M82" s="71">
        <v>30</v>
      </c>
      <c r="N82" s="73"/>
      <c r="Q82">
        <v>1</v>
      </c>
    </row>
    <row r="83" spans="1:17" ht="18.75" x14ac:dyDescent="0.25">
      <c r="A83" s="304" t="s">
        <v>46</v>
      </c>
      <c r="B83" s="304"/>
      <c r="C83" s="304"/>
      <c r="D83" s="304"/>
      <c r="E83" s="304"/>
      <c r="F83" s="304"/>
      <c r="G83" s="304"/>
      <c r="H83" s="304"/>
      <c r="I83" s="304"/>
      <c r="J83" s="304"/>
      <c r="K83" s="304"/>
      <c r="L83" s="304"/>
      <c r="M83" s="304"/>
      <c r="N83" s="304"/>
    </row>
    <row r="84" spans="1:17" x14ac:dyDescent="0.25">
      <c r="A84" s="72">
        <v>1</v>
      </c>
      <c r="B84" s="143" t="s">
        <v>84</v>
      </c>
      <c r="C84" s="19"/>
      <c r="D84" s="19"/>
      <c r="E84" s="142">
        <v>53.53</v>
      </c>
      <c r="F84" s="142">
        <v>58</v>
      </c>
      <c r="G84" s="142">
        <v>24</v>
      </c>
      <c r="H84" s="142" t="s">
        <v>81</v>
      </c>
      <c r="I84" s="142" t="s">
        <v>56</v>
      </c>
      <c r="J84" s="142">
        <v>109</v>
      </c>
      <c r="K84" s="19">
        <f>J84*2</f>
        <v>218</v>
      </c>
      <c r="L84" s="19">
        <v>1</v>
      </c>
      <c r="M84" s="78">
        <v>30</v>
      </c>
      <c r="N84" s="19" t="s">
        <v>86</v>
      </c>
      <c r="P84" s="142" t="s">
        <v>182</v>
      </c>
    </row>
    <row r="85" spans="1:17" x14ac:dyDescent="0.25">
      <c r="A85" s="72">
        <v>2</v>
      </c>
      <c r="B85" s="143" t="s">
        <v>274</v>
      </c>
      <c r="C85" s="19"/>
      <c r="D85" s="19"/>
      <c r="E85" s="142" t="s">
        <v>275</v>
      </c>
      <c r="F85" s="142">
        <v>58</v>
      </c>
      <c r="G85" s="142">
        <v>16</v>
      </c>
      <c r="H85" s="142" t="s">
        <v>164</v>
      </c>
      <c r="I85" s="142" t="s">
        <v>56</v>
      </c>
      <c r="J85" s="142">
        <v>121.5</v>
      </c>
      <c r="K85" s="19">
        <f>J85*1</f>
        <v>121.5</v>
      </c>
      <c r="L85" s="19"/>
      <c r="M85" s="78">
        <v>25</v>
      </c>
      <c r="N85" s="19"/>
      <c r="P85">
        <v>0</v>
      </c>
      <c r="Q85">
        <v>30</v>
      </c>
    </row>
    <row r="86" spans="1:17" x14ac:dyDescent="0.25">
      <c r="A86" s="72">
        <v>3</v>
      </c>
      <c r="B86" s="143" t="s">
        <v>144</v>
      </c>
      <c r="C86" s="19"/>
      <c r="D86" s="19"/>
      <c r="E86" s="142">
        <v>54</v>
      </c>
      <c r="F86" s="142">
        <v>58</v>
      </c>
      <c r="G86" s="142">
        <v>12</v>
      </c>
      <c r="H86" s="142" t="s">
        <v>7</v>
      </c>
      <c r="I86" s="142" t="s">
        <v>56</v>
      </c>
      <c r="J86" s="142">
        <v>141.5</v>
      </c>
      <c r="K86" s="19">
        <f>J86*0.8</f>
        <v>113.2</v>
      </c>
      <c r="L86" s="19">
        <v>1</v>
      </c>
      <c r="M86" s="78">
        <v>22</v>
      </c>
      <c r="N86" s="19" t="s">
        <v>92</v>
      </c>
      <c r="Q86">
        <v>1</v>
      </c>
    </row>
    <row r="87" spans="1:17" x14ac:dyDescent="0.25">
      <c r="A87" s="72">
        <v>1</v>
      </c>
      <c r="B87" s="143" t="s">
        <v>273</v>
      </c>
      <c r="C87" s="19"/>
      <c r="D87" s="19"/>
      <c r="E87" s="142">
        <v>61</v>
      </c>
      <c r="F87" s="142">
        <v>68</v>
      </c>
      <c r="G87" s="142">
        <v>16</v>
      </c>
      <c r="H87" s="142" t="s">
        <v>124</v>
      </c>
      <c r="I87" s="142" t="s">
        <v>56</v>
      </c>
      <c r="J87" s="142">
        <v>229</v>
      </c>
      <c r="K87" s="19">
        <f>J87*1</f>
        <v>229</v>
      </c>
      <c r="L87" s="19">
        <v>1</v>
      </c>
      <c r="M87" s="78">
        <v>30</v>
      </c>
      <c r="N87" s="19"/>
    </row>
    <row r="88" spans="1:17" x14ac:dyDescent="0.25">
      <c r="A88" s="72">
        <v>2</v>
      </c>
      <c r="B88" s="143" t="s">
        <v>301</v>
      </c>
      <c r="C88" s="19"/>
      <c r="D88" s="19"/>
      <c r="E88" s="142">
        <v>66</v>
      </c>
      <c r="F88" s="142">
        <v>68</v>
      </c>
      <c r="G88" s="142">
        <v>16</v>
      </c>
      <c r="H88" s="142" t="s">
        <v>124</v>
      </c>
      <c r="I88" s="142" t="s">
        <v>56</v>
      </c>
      <c r="J88" s="142">
        <v>165</v>
      </c>
      <c r="K88" s="19">
        <f>J88*1</f>
        <v>165</v>
      </c>
      <c r="L88" s="19">
        <v>2</v>
      </c>
      <c r="M88" s="78">
        <v>25</v>
      </c>
      <c r="N88" s="19"/>
      <c r="P88" s="142" t="s">
        <v>93</v>
      </c>
    </row>
    <row r="89" spans="1:17" x14ac:dyDescent="0.25">
      <c r="A89" s="72">
        <v>1</v>
      </c>
      <c r="B89" s="143" t="s">
        <v>141</v>
      </c>
      <c r="C89" s="78"/>
      <c r="D89" s="78"/>
      <c r="E89" s="142">
        <v>72.900000000000006</v>
      </c>
      <c r="F89" s="142">
        <v>73</v>
      </c>
      <c r="G89" s="142">
        <v>16</v>
      </c>
      <c r="H89" s="142" t="s">
        <v>124</v>
      </c>
      <c r="I89" s="142" t="s">
        <v>56</v>
      </c>
      <c r="J89" s="142">
        <v>223</v>
      </c>
      <c r="K89" s="78">
        <f>J89*1</f>
        <v>223</v>
      </c>
      <c r="L89" s="19">
        <v>1</v>
      </c>
      <c r="M89" s="78">
        <v>30</v>
      </c>
      <c r="N89" s="19"/>
      <c r="P89">
        <v>0</v>
      </c>
      <c r="Q89">
        <f>M74+M76</f>
        <v>47</v>
      </c>
    </row>
    <row r="90" spans="1:17" x14ac:dyDescent="0.25">
      <c r="A90" s="72">
        <v>1</v>
      </c>
      <c r="B90" s="143" t="s">
        <v>142</v>
      </c>
      <c r="C90" s="19"/>
      <c r="D90" s="19"/>
      <c r="E90" s="142">
        <v>93</v>
      </c>
      <c r="F90" s="142" t="s">
        <v>47</v>
      </c>
      <c r="G90" s="142">
        <v>16</v>
      </c>
      <c r="H90" s="142" t="s">
        <v>69</v>
      </c>
      <c r="I90" s="142" t="s">
        <v>56</v>
      </c>
      <c r="J90" s="142">
        <v>84.5</v>
      </c>
      <c r="K90" s="19">
        <f>J90*1</f>
        <v>84.5</v>
      </c>
      <c r="L90" s="19"/>
      <c r="M90" s="78">
        <v>30</v>
      </c>
      <c r="N90" s="19"/>
      <c r="Q90">
        <v>2</v>
      </c>
    </row>
    <row r="91" spans="1:17" x14ac:dyDescent="0.25">
      <c r="A91" s="72">
        <v>2</v>
      </c>
      <c r="B91" s="143" t="s">
        <v>143</v>
      </c>
      <c r="C91" s="19"/>
      <c r="D91" s="19"/>
      <c r="E91" s="142">
        <v>80.5</v>
      </c>
      <c r="F91" s="142" t="s">
        <v>47</v>
      </c>
      <c r="G91" s="142">
        <v>12</v>
      </c>
      <c r="H91" s="142" t="s">
        <v>69</v>
      </c>
      <c r="I91" s="142" t="s">
        <v>56</v>
      </c>
      <c r="J91" s="142">
        <v>105</v>
      </c>
      <c r="K91" s="19">
        <f>J91*0.8</f>
        <v>84</v>
      </c>
      <c r="L91" s="19">
        <v>2</v>
      </c>
      <c r="M91" s="78">
        <v>25</v>
      </c>
      <c r="N91" s="19"/>
    </row>
    <row r="92" spans="1:17" ht="18.75" x14ac:dyDescent="0.25">
      <c r="A92" s="304" t="s">
        <v>49</v>
      </c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P92" s="142" t="s">
        <v>184</v>
      </c>
    </row>
    <row r="93" spans="1:17" x14ac:dyDescent="0.25">
      <c r="A93" s="72">
        <v>1</v>
      </c>
      <c r="B93" s="143" t="s">
        <v>277</v>
      </c>
      <c r="C93" s="78"/>
      <c r="D93" s="78"/>
      <c r="E93" s="142">
        <v>52.4</v>
      </c>
      <c r="F93" s="142">
        <v>53</v>
      </c>
      <c r="G93" s="142">
        <v>6</v>
      </c>
      <c r="H93" s="142" t="s">
        <v>7</v>
      </c>
      <c r="I93" s="142" t="s">
        <v>56</v>
      </c>
      <c r="J93" s="142">
        <v>96</v>
      </c>
      <c r="K93" s="78">
        <f>J93*0.5</f>
        <v>48</v>
      </c>
      <c r="L93" s="19"/>
      <c r="M93" s="78">
        <v>30</v>
      </c>
      <c r="N93" s="19" t="s">
        <v>92</v>
      </c>
      <c r="P93">
        <v>0</v>
      </c>
      <c r="Q93">
        <f>M80</f>
        <v>22</v>
      </c>
    </row>
    <row r="94" spans="1:17" x14ac:dyDescent="0.25">
      <c r="A94" s="72">
        <v>1</v>
      </c>
      <c r="B94" s="143" t="s">
        <v>302</v>
      </c>
      <c r="C94" s="78"/>
      <c r="D94" s="78"/>
      <c r="E94" s="142" t="s">
        <v>280</v>
      </c>
      <c r="F94" s="142">
        <v>58</v>
      </c>
      <c r="G94" s="142">
        <v>10</v>
      </c>
      <c r="H94" s="142" t="s">
        <v>164</v>
      </c>
      <c r="I94" s="142" t="s">
        <v>56</v>
      </c>
      <c r="J94" s="142">
        <v>228</v>
      </c>
      <c r="K94" s="78">
        <f>J94*1.3</f>
        <v>296.40000000000003</v>
      </c>
      <c r="L94" s="19"/>
      <c r="M94" s="78">
        <v>30</v>
      </c>
      <c r="N94" s="19"/>
      <c r="Q94">
        <v>1</v>
      </c>
    </row>
    <row r="95" spans="1:17" x14ac:dyDescent="0.25">
      <c r="A95" s="72">
        <v>2</v>
      </c>
      <c r="B95" s="143" t="s">
        <v>303</v>
      </c>
      <c r="C95" s="78"/>
      <c r="D95" s="78"/>
      <c r="E95" s="142" t="s">
        <v>279</v>
      </c>
      <c r="F95" s="142">
        <v>58</v>
      </c>
      <c r="G95" s="142">
        <v>10</v>
      </c>
      <c r="H95" s="142" t="s">
        <v>164</v>
      </c>
      <c r="I95" s="142" t="s">
        <v>56</v>
      </c>
      <c r="J95" s="142">
        <v>195</v>
      </c>
      <c r="K95" s="78">
        <f t="shared" ref="K95:K96" si="1">J95*1.3</f>
        <v>253.5</v>
      </c>
      <c r="L95" s="19"/>
      <c r="M95" s="78">
        <v>25</v>
      </c>
      <c r="N95" s="19"/>
    </row>
    <row r="96" spans="1:17" x14ac:dyDescent="0.25">
      <c r="A96" s="72">
        <v>1</v>
      </c>
      <c r="B96" s="143" t="s">
        <v>304</v>
      </c>
      <c r="C96" s="78"/>
      <c r="D96" s="78"/>
      <c r="E96" s="142" t="s">
        <v>278</v>
      </c>
      <c r="F96" s="142" t="s">
        <v>6</v>
      </c>
      <c r="G96" s="142">
        <v>10</v>
      </c>
      <c r="H96" s="142" t="s">
        <v>7</v>
      </c>
      <c r="I96" s="142" t="s">
        <v>56</v>
      </c>
      <c r="J96" s="142">
        <v>239</v>
      </c>
      <c r="K96" s="78">
        <f t="shared" si="1"/>
        <v>310.7</v>
      </c>
      <c r="L96" s="19"/>
      <c r="M96" s="78">
        <v>30</v>
      </c>
      <c r="N96" s="19"/>
      <c r="P96" s="142" t="s">
        <v>171</v>
      </c>
    </row>
    <row r="97" spans="1:17" x14ac:dyDescent="0.25">
      <c r="A97" s="72">
        <v>2</v>
      </c>
      <c r="B97" s="143" t="s">
        <v>276</v>
      </c>
      <c r="C97" s="78"/>
      <c r="D97" s="78"/>
      <c r="E97" s="142">
        <v>82</v>
      </c>
      <c r="F97" s="142" t="s">
        <v>6</v>
      </c>
      <c r="G97" s="142">
        <v>16</v>
      </c>
      <c r="H97" s="142" t="s">
        <v>2</v>
      </c>
      <c r="I97" s="142" t="s">
        <v>56</v>
      </c>
      <c r="J97" s="142">
        <v>106</v>
      </c>
      <c r="K97" s="78">
        <f>J97*2</f>
        <v>212</v>
      </c>
      <c r="L97" s="19">
        <v>2</v>
      </c>
      <c r="M97" s="78">
        <v>25</v>
      </c>
      <c r="N97" s="19" t="s">
        <v>39</v>
      </c>
      <c r="P97">
        <v>0</v>
      </c>
      <c r="Q97">
        <v>30</v>
      </c>
    </row>
    <row r="98" spans="1:17" x14ac:dyDescent="0.25">
      <c r="A98" s="28"/>
      <c r="B98" s="21"/>
      <c r="C98" s="22"/>
      <c r="D98" s="22"/>
      <c r="E98" s="23"/>
      <c r="F98" s="23"/>
      <c r="G98" s="24"/>
      <c r="H98" s="25"/>
      <c r="I98" s="20"/>
      <c r="J98" s="22"/>
      <c r="K98" s="26"/>
      <c r="L98" s="20"/>
      <c r="M98" s="27"/>
      <c r="N98" s="20"/>
      <c r="Q98">
        <v>1</v>
      </c>
    </row>
    <row r="99" spans="1:17" x14ac:dyDescent="0.25">
      <c r="B99" s="18" t="s">
        <v>22</v>
      </c>
      <c r="D99" s="18" t="s">
        <v>24</v>
      </c>
      <c r="G99" s="18" t="s">
        <v>23</v>
      </c>
      <c r="L99" s="18" t="s">
        <v>29</v>
      </c>
    </row>
    <row r="100" spans="1:17" x14ac:dyDescent="0.25">
      <c r="P100" s="142" t="s">
        <v>81</v>
      </c>
    </row>
    <row r="101" spans="1:17" x14ac:dyDescent="0.25">
      <c r="P101">
        <v>0</v>
      </c>
      <c r="Q101">
        <v>30</v>
      </c>
    </row>
    <row r="102" spans="1:17" x14ac:dyDescent="0.25">
      <c r="Q102">
        <v>1</v>
      </c>
    </row>
    <row r="104" spans="1:17" x14ac:dyDescent="0.25">
      <c r="P104" s="142" t="s">
        <v>2</v>
      </c>
    </row>
    <row r="105" spans="1:17" x14ac:dyDescent="0.25">
      <c r="P105">
        <v>0</v>
      </c>
      <c r="Q105">
        <v>25</v>
      </c>
    </row>
    <row r="106" spans="1:17" x14ac:dyDescent="0.25">
      <c r="Q106">
        <v>1</v>
      </c>
    </row>
    <row r="108" spans="1:17" x14ac:dyDescent="0.25">
      <c r="P108" s="142" t="s">
        <v>122</v>
      </c>
    </row>
    <row r="109" spans="1:17" x14ac:dyDescent="0.25">
      <c r="P109">
        <v>0</v>
      </c>
      <c r="Q109">
        <v>30</v>
      </c>
    </row>
    <row r="110" spans="1:17" x14ac:dyDescent="0.25">
      <c r="Q110">
        <v>1</v>
      </c>
    </row>
  </sheetData>
  <sortState ref="A43:M46">
    <sortCondition descending="1" ref="K43:K46"/>
  </sortState>
  <mergeCells count="24">
    <mergeCell ref="A92:N92"/>
    <mergeCell ref="A60:B60"/>
    <mergeCell ref="A61:N61"/>
    <mergeCell ref="A62:N62"/>
    <mergeCell ref="A64:N64"/>
    <mergeCell ref="A65:N65"/>
    <mergeCell ref="A66:N66"/>
    <mergeCell ref="A67:N67"/>
    <mergeCell ref="A69:N69"/>
    <mergeCell ref="A71:N71"/>
    <mergeCell ref="A81:N81"/>
    <mergeCell ref="A83:N83"/>
    <mergeCell ref="A53:N53"/>
    <mergeCell ref="A1:B1"/>
    <mergeCell ref="A2:N2"/>
    <mergeCell ref="A3:N3"/>
    <mergeCell ref="A5:N5"/>
    <mergeCell ref="A6:N6"/>
    <mergeCell ref="A7:N7"/>
    <mergeCell ref="A8:N8"/>
    <mergeCell ref="E9:I9"/>
    <mergeCell ref="A12:N12"/>
    <mergeCell ref="A28:N28"/>
    <mergeCell ref="A30:N30"/>
  </mergeCells>
  <pageMargins left="0.7" right="0.7" top="0.75" bottom="0.75" header="0.3" footer="0.3"/>
  <pageSetup paperSize="9" scale="54" orientation="portrait" horizontalDpi="360" verticalDpi="360" r:id="rId1"/>
  <rowBreaks count="1" manualBreakCount="1">
    <brk id="5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3"/>
  <sheetViews>
    <sheetView topLeftCell="A85" zoomScale="85" zoomScaleNormal="85" workbookViewId="0">
      <selection activeCell="Q112" sqref="Q112"/>
    </sheetView>
  </sheetViews>
  <sheetFormatPr defaultRowHeight="15.75" x14ac:dyDescent="0.25"/>
  <cols>
    <col min="1" max="1" width="6.25" style="18" customWidth="1"/>
    <col min="2" max="2" width="22.875" style="18" customWidth="1"/>
    <col min="3" max="4" width="7" style="18" customWidth="1"/>
    <col min="5" max="5" width="8.125" style="18" customWidth="1"/>
    <col min="6" max="6" width="6" style="18" customWidth="1"/>
    <col min="7" max="7" width="6.125" style="18" customWidth="1"/>
    <col min="8" max="8" width="24.5" style="18" customWidth="1"/>
    <col min="9" max="13" width="8.25" style="18" customWidth="1"/>
    <col min="14" max="14" width="22.875" style="18" customWidth="1"/>
  </cols>
  <sheetData>
    <row r="1" spans="1:17" x14ac:dyDescent="0.25">
      <c r="A1" s="306" t="s">
        <v>310</v>
      </c>
      <c r="B1" s="298"/>
      <c r="C1" s="15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7" ht="20.25" x14ac:dyDescent="0.3">
      <c r="A2" s="300" t="s">
        <v>10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</row>
    <row r="3" spans="1:17" ht="20.25" x14ac:dyDescent="0.3">
      <c r="A3" s="300" t="s">
        <v>53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</row>
    <row r="4" spans="1:17" ht="20.25" x14ac:dyDescent="0.3">
      <c r="A4" s="150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</row>
    <row r="5" spans="1:17" ht="22.5" x14ac:dyDescent="0.3">
      <c r="A5" s="301" t="s">
        <v>25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</row>
    <row r="6" spans="1:17" ht="22.5" x14ac:dyDescent="0.3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</row>
    <row r="7" spans="1:17" ht="23.25" x14ac:dyDescent="0.35">
      <c r="A7" s="302" t="s">
        <v>11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</row>
    <row r="8" spans="1:17" ht="18.75" x14ac:dyDescent="0.3">
      <c r="A8" s="303" t="s">
        <v>308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</row>
    <row r="9" spans="1:17" x14ac:dyDescent="0.25">
      <c r="A9" s="10"/>
      <c r="B9" s="11"/>
      <c r="C9" s="11"/>
      <c r="D9" s="11"/>
      <c r="E9" s="305"/>
      <c r="F9" s="305"/>
      <c r="G9" s="305"/>
      <c r="H9" s="305"/>
      <c r="I9" s="154"/>
      <c r="J9" s="10"/>
      <c r="K9" s="10"/>
      <c r="L9" s="10"/>
      <c r="M9" s="10"/>
      <c r="N9" s="80"/>
    </row>
    <row r="10" spans="1:17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3"/>
    </row>
    <row r="11" spans="1:17" ht="22.5" x14ac:dyDescent="0.25">
      <c r="A11" s="89" t="s">
        <v>12</v>
      </c>
      <c r="B11" s="89" t="s">
        <v>13</v>
      </c>
      <c r="C11" s="89" t="s">
        <v>14</v>
      </c>
      <c r="D11" s="89" t="s">
        <v>15</v>
      </c>
      <c r="E11" s="89" t="s">
        <v>16</v>
      </c>
      <c r="F11" s="89" t="s">
        <v>0</v>
      </c>
      <c r="G11" s="89" t="s">
        <v>17</v>
      </c>
      <c r="H11" s="89" t="s">
        <v>18</v>
      </c>
      <c r="I11" s="89" t="s">
        <v>19</v>
      </c>
      <c r="J11" s="89" t="s">
        <v>20</v>
      </c>
      <c r="K11" s="89" t="s">
        <v>1</v>
      </c>
      <c r="L11" s="85" t="s">
        <v>15</v>
      </c>
      <c r="M11" s="85" t="s">
        <v>38</v>
      </c>
      <c r="N11" s="29" t="s">
        <v>21</v>
      </c>
    </row>
    <row r="12" spans="1:17" ht="18.75" x14ac:dyDescent="0.25">
      <c r="A12" s="304" t="s">
        <v>44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P12" s="142" t="s">
        <v>97</v>
      </c>
    </row>
    <row r="13" spans="1:17" x14ac:dyDescent="0.25">
      <c r="A13" s="72">
        <v>1</v>
      </c>
      <c r="B13" s="55" t="s">
        <v>242</v>
      </c>
      <c r="C13" s="19"/>
      <c r="D13" s="19"/>
      <c r="E13" s="144" t="s">
        <v>358</v>
      </c>
      <c r="F13" s="142">
        <v>73</v>
      </c>
      <c r="G13" s="142">
        <v>28</v>
      </c>
      <c r="H13" s="142" t="s">
        <v>97</v>
      </c>
      <c r="I13" s="142" t="s">
        <v>56</v>
      </c>
      <c r="J13" s="142">
        <v>53</v>
      </c>
      <c r="K13" s="19">
        <f>J13*1.5</f>
        <v>79.5</v>
      </c>
      <c r="L13" s="19">
        <v>1</v>
      </c>
      <c r="M13" s="19">
        <v>33</v>
      </c>
      <c r="N13" s="19"/>
      <c r="P13">
        <f>M13+M22</f>
        <v>71</v>
      </c>
      <c r="Q13">
        <f>M66+M89</f>
        <v>52</v>
      </c>
    </row>
    <row r="14" spans="1:17" x14ac:dyDescent="0.25">
      <c r="A14" s="72">
        <v>2</v>
      </c>
      <c r="B14" s="55" t="s">
        <v>243</v>
      </c>
      <c r="C14" s="19"/>
      <c r="D14" s="19"/>
      <c r="E14" s="144">
        <v>71.3</v>
      </c>
      <c r="F14" s="142">
        <v>73</v>
      </c>
      <c r="G14" s="142">
        <v>28</v>
      </c>
      <c r="H14" s="142" t="s">
        <v>7</v>
      </c>
      <c r="I14" s="142" t="s">
        <v>56</v>
      </c>
      <c r="J14" s="142">
        <v>50</v>
      </c>
      <c r="K14" s="19">
        <f>J14*1.5</f>
        <v>75</v>
      </c>
      <c r="L14" s="19">
        <v>1</v>
      </c>
      <c r="M14" s="19">
        <v>28</v>
      </c>
      <c r="N14" s="19" t="s">
        <v>92</v>
      </c>
      <c r="P14">
        <v>2</v>
      </c>
      <c r="Q14" s="145">
        <v>2</v>
      </c>
    </row>
    <row r="15" spans="1:17" x14ac:dyDescent="0.25">
      <c r="A15" s="72">
        <v>1</v>
      </c>
      <c r="B15" s="55" t="s">
        <v>54</v>
      </c>
      <c r="C15" s="19"/>
      <c r="D15" s="19"/>
      <c r="E15" s="144">
        <v>76.400000000000006</v>
      </c>
      <c r="F15" s="142">
        <v>78</v>
      </c>
      <c r="G15" s="142">
        <v>28</v>
      </c>
      <c r="H15" s="142" t="s">
        <v>5</v>
      </c>
      <c r="I15" s="142" t="s">
        <v>56</v>
      </c>
      <c r="J15" s="142">
        <v>79</v>
      </c>
      <c r="K15" s="19">
        <f>J15*1.5</f>
        <v>118.5</v>
      </c>
      <c r="L15" s="19" t="s">
        <v>37</v>
      </c>
      <c r="M15" s="19">
        <v>38</v>
      </c>
      <c r="N15" s="19" t="s">
        <v>4</v>
      </c>
    </row>
    <row r="16" spans="1:17" x14ac:dyDescent="0.25">
      <c r="A16" s="72">
        <v>2</v>
      </c>
      <c r="B16" s="55" t="s">
        <v>86</v>
      </c>
      <c r="C16" s="19"/>
      <c r="D16" s="19"/>
      <c r="E16" s="144">
        <v>75</v>
      </c>
      <c r="F16" s="142">
        <v>78</v>
      </c>
      <c r="G16" s="142">
        <v>32</v>
      </c>
      <c r="H16" s="142" t="s">
        <v>81</v>
      </c>
      <c r="I16" s="142" t="s">
        <v>56</v>
      </c>
      <c r="J16" s="142">
        <v>55</v>
      </c>
      <c r="K16" s="19">
        <f t="shared" ref="K16:K21" si="0">J16*2</f>
        <v>110</v>
      </c>
      <c r="L16" s="19" t="s">
        <v>28</v>
      </c>
      <c r="M16" s="19">
        <v>30</v>
      </c>
      <c r="N16" s="19" t="s">
        <v>86</v>
      </c>
      <c r="P16" s="142" t="s">
        <v>7</v>
      </c>
    </row>
    <row r="17" spans="1:17" x14ac:dyDescent="0.25">
      <c r="A17" s="72">
        <v>1</v>
      </c>
      <c r="B17" s="55" t="s">
        <v>348</v>
      </c>
      <c r="C17" s="19"/>
      <c r="D17" s="19"/>
      <c r="E17" s="144" t="s">
        <v>330</v>
      </c>
      <c r="F17" s="142">
        <v>85</v>
      </c>
      <c r="G17" s="142">
        <v>32</v>
      </c>
      <c r="H17" s="142" t="s">
        <v>111</v>
      </c>
      <c r="I17" s="142" t="s">
        <v>56</v>
      </c>
      <c r="J17" s="142">
        <v>80</v>
      </c>
      <c r="K17" s="19">
        <f t="shared" si="0"/>
        <v>160</v>
      </c>
      <c r="L17" s="19" t="s">
        <v>71</v>
      </c>
      <c r="M17" s="19">
        <v>42</v>
      </c>
      <c r="N17" s="19" t="s">
        <v>520</v>
      </c>
      <c r="P17">
        <f>M14+M23</f>
        <v>58</v>
      </c>
      <c r="Q17">
        <f>M94+M97+M118+M119</f>
        <v>112</v>
      </c>
    </row>
    <row r="18" spans="1:17" x14ac:dyDescent="0.25">
      <c r="A18" s="72">
        <v>2</v>
      </c>
      <c r="B18" s="55" t="s">
        <v>65</v>
      </c>
      <c r="C18" s="19"/>
      <c r="D18" s="19"/>
      <c r="E18" s="144" t="s">
        <v>353</v>
      </c>
      <c r="F18" s="142">
        <v>85</v>
      </c>
      <c r="G18" s="142">
        <v>32</v>
      </c>
      <c r="H18" s="142" t="s">
        <v>58</v>
      </c>
      <c r="I18" s="142" t="s">
        <v>56</v>
      </c>
      <c r="J18" s="142">
        <v>66</v>
      </c>
      <c r="K18" s="19">
        <f t="shared" si="0"/>
        <v>132</v>
      </c>
      <c r="L18" s="19" t="s">
        <v>37</v>
      </c>
      <c r="M18" s="19">
        <v>33</v>
      </c>
      <c r="N18" s="19" t="s">
        <v>60</v>
      </c>
      <c r="P18">
        <v>2</v>
      </c>
      <c r="Q18">
        <v>4</v>
      </c>
    </row>
    <row r="19" spans="1:17" x14ac:dyDescent="0.25">
      <c r="A19" s="72">
        <v>3</v>
      </c>
      <c r="B19" s="55" t="s">
        <v>8</v>
      </c>
      <c r="C19" s="19"/>
      <c r="D19" s="19"/>
      <c r="E19" s="144">
        <v>80.2</v>
      </c>
      <c r="F19" s="142">
        <v>85</v>
      </c>
      <c r="G19" s="142">
        <v>32</v>
      </c>
      <c r="H19" s="142" t="s">
        <v>5</v>
      </c>
      <c r="I19" s="142" t="s">
        <v>56</v>
      </c>
      <c r="J19" s="142">
        <v>62</v>
      </c>
      <c r="K19" s="19">
        <f t="shared" si="0"/>
        <v>124</v>
      </c>
      <c r="L19" s="19" t="s">
        <v>37</v>
      </c>
      <c r="M19" s="19">
        <v>30</v>
      </c>
      <c r="N19" s="19" t="s">
        <v>4</v>
      </c>
    </row>
    <row r="20" spans="1:17" x14ac:dyDescent="0.25">
      <c r="A20" s="72">
        <v>4</v>
      </c>
      <c r="B20" s="55" t="s">
        <v>349</v>
      </c>
      <c r="C20" s="19"/>
      <c r="D20" s="19"/>
      <c r="E20" s="144" t="s">
        <v>357</v>
      </c>
      <c r="F20" s="142">
        <v>85</v>
      </c>
      <c r="G20" s="142">
        <v>32</v>
      </c>
      <c r="H20" s="142" t="s">
        <v>5</v>
      </c>
      <c r="I20" s="142" t="s">
        <v>56</v>
      </c>
      <c r="J20" s="142">
        <v>55</v>
      </c>
      <c r="K20" s="19">
        <f t="shared" si="0"/>
        <v>110</v>
      </c>
      <c r="L20" s="19" t="s">
        <v>28</v>
      </c>
      <c r="M20" s="19">
        <v>25</v>
      </c>
      <c r="N20" s="19"/>
      <c r="P20" s="142" t="s">
        <v>5</v>
      </c>
    </row>
    <row r="21" spans="1:17" x14ac:dyDescent="0.25">
      <c r="A21" s="72">
        <v>5</v>
      </c>
      <c r="B21" s="55" t="s">
        <v>368</v>
      </c>
      <c r="C21" s="19"/>
      <c r="D21" s="19"/>
      <c r="E21" s="144">
        <v>81.5</v>
      </c>
      <c r="F21" s="142">
        <v>85</v>
      </c>
      <c r="G21" s="142">
        <v>32</v>
      </c>
      <c r="H21" s="142" t="s">
        <v>381</v>
      </c>
      <c r="I21" s="142" t="s">
        <v>56</v>
      </c>
      <c r="J21" s="142">
        <v>48</v>
      </c>
      <c r="K21" s="19">
        <f t="shared" si="0"/>
        <v>96</v>
      </c>
      <c r="L21" s="19" t="s">
        <v>28</v>
      </c>
      <c r="M21" s="19">
        <v>23</v>
      </c>
      <c r="N21" s="19"/>
      <c r="P21">
        <f>M15+M19+M20+M27+M28</f>
        <v>165</v>
      </c>
      <c r="Q21">
        <f>M46+M52</f>
        <v>36</v>
      </c>
    </row>
    <row r="22" spans="1:17" x14ac:dyDescent="0.25">
      <c r="A22" s="72">
        <v>1</v>
      </c>
      <c r="B22" s="55" t="s">
        <v>347</v>
      </c>
      <c r="C22" s="19"/>
      <c r="D22" s="19"/>
      <c r="E22" s="144" t="s">
        <v>351</v>
      </c>
      <c r="F22" s="142">
        <v>95</v>
      </c>
      <c r="G22" s="142">
        <v>28</v>
      </c>
      <c r="H22" s="142" t="s">
        <v>97</v>
      </c>
      <c r="I22" s="142" t="s">
        <v>56</v>
      </c>
      <c r="J22" s="142">
        <v>85</v>
      </c>
      <c r="K22" s="19">
        <f>J22*1.5</f>
        <v>127.5</v>
      </c>
      <c r="L22" s="19" t="s">
        <v>37</v>
      </c>
      <c r="M22" s="19">
        <v>38</v>
      </c>
      <c r="N22" s="19"/>
      <c r="P22">
        <v>5</v>
      </c>
      <c r="Q22">
        <v>2</v>
      </c>
    </row>
    <row r="23" spans="1:17" x14ac:dyDescent="0.25">
      <c r="A23" s="72">
        <v>2</v>
      </c>
      <c r="B23" s="55" t="s">
        <v>40</v>
      </c>
      <c r="C23" s="19"/>
      <c r="D23" s="19"/>
      <c r="E23" s="144" t="s">
        <v>355</v>
      </c>
      <c r="F23" s="142">
        <v>95</v>
      </c>
      <c r="G23" s="142">
        <v>32</v>
      </c>
      <c r="H23" s="142" t="s">
        <v>7</v>
      </c>
      <c r="I23" s="142" t="s">
        <v>56</v>
      </c>
      <c r="J23" s="142">
        <v>61</v>
      </c>
      <c r="K23" s="19">
        <f>J23*2</f>
        <v>122</v>
      </c>
      <c r="L23" s="19" t="s">
        <v>28</v>
      </c>
      <c r="M23" s="19">
        <v>30</v>
      </c>
      <c r="N23" s="19" t="s">
        <v>92</v>
      </c>
    </row>
    <row r="24" spans="1:17" x14ac:dyDescent="0.25">
      <c r="A24" s="72">
        <v>3</v>
      </c>
      <c r="B24" s="55" t="s">
        <v>195</v>
      </c>
      <c r="C24" s="19"/>
      <c r="D24" s="19"/>
      <c r="E24" s="144" t="s">
        <v>352</v>
      </c>
      <c r="F24" s="142">
        <v>95</v>
      </c>
      <c r="G24" s="142">
        <v>28</v>
      </c>
      <c r="H24" s="142" t="s">
        <v>164</v>
      </c>
      <c r="I24" s="142" t="s">
        <v>56</v>
      </c>
      <c r="J24" s="142">
        <v>79</v>
      </c>
      <c r="K24" s="19">
        <f>J24*1.5</f>
        <v>118.5</v>
      </c>
      <c r="L24" s="19" t="s">
        <v>28</v>
      </c>
      <c r="M24" s="19">
        <v>27</v>
      </c>
      <c r="N24" s="19" t="s">
        <v>305</v>
      </c>
      <c r="P24" s="142" t="s">
        <v>81</v>
      </c>
    </row>
    <row r="25" spans="1:17" x14ac:dyDescent="0.25">
      <c r="A25" s="72">
        <v>4</v>
      </c>
      <c r="B25" s="55" t="s">
        <v>369</v>
      </c>
      <c r="C25" s="19"/>
      <c r="D25" s="19"/>
      <c r="E25" s="144">
        <v>87.7</v>
      </c>
      <c r="F25" s="142">
        <v>95</v>
      </c>
      <c r="G25" s="142">
        <v>32</v>
      </c>
      <c r="H25" s="142" t="s">
        <v>381</v>
      </c>
      <c r="I25" s="142" t="s">
        <v>56</v>
      </c>
      <c r="J25" s="142">
        <v>57</v>
      </c>
      <c r="K25" s="19">
        <f>J25*2</f>
        <v>114</v>
      </c>
      <c r="L25" s="19" t="s">
        <v>28</v>
      </c>
      <c r="M25" s="19">
        <v>25</v>
      </c>
      <c r="N25" s="19"/>
      <c r="P25">
        <f>M16</f>
        <v>30</v>
      </c>
      <c r="Q25">
        <f>M105</f>
        <v>30</v>
      </c>
    </row>
    <row r="26" spans="1:17" x14ac:dyDescent="0.25">
      <c r="A26" s="72">
        <v>5</v>
      </c>
      <c r="B26" s="55" t="s">
        <v>99</v>
      </c>
      <c r="C26" s="19"/>
      <c r="D26" s="19"/>
      <c r="E26" s="144">
        <v>92</v>
      </c>
      <c r="F26" s="142">
        <v>95</v>
      </c>
      <c r="G26" s="142">
        <v>28</v>
      </c>
      <c r="H26" s="142" t="s">
        <v>101</v>
      </c>
      <c r="I26" s="142" t="s">
        <v>56</v>
      </c>
      <c r="J26" s="142">
        <v>65</v>
      </c>
      <c r="K26" s="19">
        <f>J26*1.5</f>
        <v>97.5</v>
      </c>
      <c r="L26" s="19" t="s">
        <v>28</v>
      </c>
      <c r="M26" s="19">
        <v>23</v>
      </c>
      <c r="N26" s="19"/>
      <c r="P26">
        <v>1</v>
      </c>
      <c r="Q26">
        <v>1</v>
      </c>
    </row>
    <row r="27" spans="1:17" x14ac:dyDescent="0.25">
      <c r="A27" s="72">
        <v>1</v>
      </c>
      <c r="B27" s="55" t="s">
        <v>4</v>
      </c>
      <c r="C27" s="19"/>
      <c r="D27" s="19"/>
      <c r="E27" s="144" t="s">
        <v>350</v>
      </c>
      <c r="F27" s="142" t="s">
        <v>3</v>
      </c>
      <c r="G27" s="142">
        <v>32</v>
      </c>
      <c r="H27" s="142" t="s">
        <v>5</v>
      </c>
      <c r="I27" s="142" t="s">
        <v>56</v>
      </c>
      <c r="J27" s="142">
        <v>99</v>
      </c>
      <c r="K27" s="19">
        <f>J27*2</f>
        <v>198</v>
      </c>
      <c r="L27" s="19" t="s">
        <v>71</v>
      </c>
      <c r="M27" s="19">
        <v>42</v>
      </c>
      <c r="N27" s="19" t="s">
        <v>27</v>
      </c>
    </row>
    <row r="28" spans="1:17" x14ac:dyDescent="0.25">
      <c r="A28" s="72">
        <v>2</v>
      </c>
      <c r="B28" s="55" t="s">
        <v>64</v>
      </c>
      <c r="C28" s="19"/>
      <c r="D28" s="19"/>
      <c r="E28" s="144" t="s">
        <v>354</v>
      </c>
      <c r="F28" s="142" t="s">
        <v>3</v>
      </c>
      <c r="G28" s="142">
        <v>32</v>
      </c>
      <c r="H28" s="142" t="s">
        <v>5</v>
      </c>
      <c r="I28" s="142" t="s">
        <v>56</v>
      </c>
      <c r="J28" s="142">
        <v>66</v>
      </c>
      <c r="K28" s="19">
        <f>J28*2</f>
        <v>132</v>
      </c>
      <c r="L28" s="19" t="s">
        <v>28</v>
      </c>
      <c r="M28" s="19">
        <v>30</v>
      </c>
      <c r="N28" s="19" t="s">
        <v>27</v>
      </c>
      <c r="P28" s="142" t="s">
        <v>111</v>
      </c>
    </row>
    <row r="29" spans="1:17" x14ac:dyDescent="0.25">
      <c r="A29" s="72">
        <v>3</v>
      </c>
      <c r="B29" s="55" t="s">
        <v>306</v>
      </c>
      <c r="C29" s="19"/>
      <c r="D29" s="19"/>
      <c r="E29" s="144">
        <v>100.8</v>
      </c>
      <c r="F29" s="142" t="s">
        <v>3</v>
      </c>
      <c r="G29" s="142">
        <v>32</v>
      </c>
      <c r="H29" s="142" t="s">
        <v>167</v>
      </c>
      <c r="I29" s="142" t="s">
        <v>56</v>
      </c>
      <c r="J29" s="142">
        <v>50</v>
      </c>
      <c r="K29" s="19">
        <f>J29*2</f>
        <v>100</v>
      </c>
      <c r="L29" s="19" t="s">
        <v>28</v>
      </c>
      <c r="M29" s="19">
        <v>27</v>
      </c>
      <c r="N29" s="19"/>
      <c r="P29">
        <f>M17+M35</f>
        <v>75</v>
      </c>
      <c r="Q29">
        <f>M98</f>
        <v>25</v>
      </c>
    </row>
    <row r="30" spans="1:17" x14ac:dyDescent="0.25">
      <c r="A30" s="72">
        <v>4</v>
      </c>
      <c r="B30" s="55" t="s">
        <v>198</v>
      </c>
      <c r="C30" s="19"/>
      <c r="D30" s="19"/>
      <c r="E30" s="144">
        <v>104.6</v>
      </c>
      <c r="F30" s="142" t="s">
        <v>3</v>
      </c>
      <c r="G30" s="142">
        <v>24</v>
      </c>
      <c r="H30" s="142" t="s">
        <v>163</v>
      </c>
      <c r="I30" s="142" t="s">
        <v>56</v>
      </c>
      <c r="J30" s="142">
        <v>63</v>
      </c>
      <c r="K30" s="19">
        <f>J30*1</f>
        <v>63</v>
      </c>
      <c r="L30" s="19">
        <v>2</v>
      </c>
      <c r="M30" s="19">
        <v>22</v>
      </c>
      <c r="N30" s="19"/>
      <c r="P30">
        <v>2</v>
      </c>
      <c r="Q30" s="145">
        <v>1</v>
      </c>
    </row>
    <row r="31" spans="1:17" ht="18.75" x14ac:dyDescent="0.25">
      <c r="A31" s="304" t="s">
        <v>66</v>
      </c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</row>
    <row r="32" spans="1:17" ht="15" customHeight="1" x14ac:dyDescent="0.25">
      <c r="A32" s="72">
        <v>1</v>
      </c>
      <c r="B32" s="55" t="s">
        <v>303</v>
      </c>
      <c r="C32" s="161"/>
      <c r="D32" s="161"/>
      <c r="E32" s="142">
        <v>57.5</v>
      </c>
      <c r="F32" s="142">
        <v>58</v>
      </c>
      <c r="G32" s="142">
        <v>12</v>
      </c>
      <c r="H32" s="142" t="s">
        <v>164</v>
      </c>
      <c r="I32" s="142" t="s">
        <v>56</v>
      </c>
      <c r="J32" s="142">
        <v>43</v>
      </c>
      <c r="K32" s="162">
        <f>J32*0.5</f>
        <v>21.5</v>
      </c>
      <c r="L32" s="162">
        <v>2</v>
      </c>
      <c r="M32" s="162">
        <v>32</v>
      </c>
      <c r="N32" s="162" t="s">
        <v>305</v>
      </c>
      <c r="P32" s="142" t="s">
        <v>58</v>
      </c>
    </row>
    <row r="33" spans="1:17" ht="15" customHeight="1" x14ac:dyDescent="0.25">
      <c r="A33" s="72">
        <v>1</v>
      </c>
      <c r="B33" s="55" t="s">
        <v>359</v>
      </c>
      <c r="C33" s="161"/>
      <c r="D33" s="161"/>
      <c r="E33" s="142" t="s">
        <v>361</v>
      </c>
      <c r="F33" s="142">
        <v>63</v>
      </c>
      <c r="G33" s="142">
        <v>16</v>
      </c>
      <c r="H33" s="142" t="s">
        <v>362</v>
      </c>
      <c r="I33" s="142" t="s">
        <v>56</v>
      </c>
      <c r="J33" s="142">
        <v>61</v>
      </c>
      <c r="K33" s="162">
        <f>J33*1</f>
        <v>61</v>
      </c>
      <c r="L33" s="162" t="s">
        <v>28</v>
      </c>
      <c r="M33" s="162">
        <v>35</v>
      </c>
      <c r="N33" s="162"/>
      <c r="P33">
        <f>M18</f>
        <v>33</v>
      </c>
    </row>
    <row r="34" spans="1:17" ht="15" customHeight="1" x14ac:dyDescent="0.25">
      <c r="A34" s="72">
        <v>2</v>
      </c>
      <c r="B34" s="35" t="s">
        <v>302</v>
      </c>
      <c r="C34" s="161"/>
      <c r="D34" s="161"/>
      <c r="E34" s="142">
        <v>60.4</v>
      </c>
      <c r="F34" s="142">
        <v>63</v>
      </c>
      <c r="G34" s="142">
        <v>12</v>
      </c>
      <c r="H34" s="142" t="s">
        <v>164</v>
      </c>
      <c r="I34" s="142" t="s">
        <v>56</v>
      </c>
      <c r="J34" s="142">
        <v>68</v>
      </c>
      <c r="K34" s="162">
        <f>J34*0.5</f>
        <v>34</v>
      </c>
      <c r="L34" s="162">
        <v>1</v>
      </c>
      <c r="M34" s="162">
        <v>28</v>
      </c>
      <c r="N34" s="162" t="s">
        <v>305</v>
      </c>
      <c r="P34">
        <v>1</v>
      </c>
      <c r="Q34" s="167"/>
    </row>
    <row r="35" spans="1:17" ht="15" customHeight="1" x14ac:dyDescent="0.25">
      <c r="A35" s="72">
        <v>1</v>
      </c>
      <c r="B35" s="55" t="s">
        <v>57</v>
      </c>
      <c r="C35" s="161"/>
      <c r="D35" s="161"/>
      <c r="E35" s="142" t="s">
        <v>360</v>
      </c>
      <c r="F35" s="142">
        <v>68</v>
      </c>
      <c r="G35" s="142">
        <v>12</v>
      </c>
      <c r="H35" s="142" t="s">
        <v>111</v>
      </c>
      <c r="I35" s="142" t="s">
        <v>56</v>
      </c>
      <c r="J35" s="142">
        <v>50</v>
      </c>
      <c r="K35" s="162">
        <f>J35*0.5</f>
        <v>25</v>
      </c>
      <c r="L35" s="162">
        <v>1</v>
      </c>
      <c r="M35" s="162">
        <v>33</v>
      </c>
      <c r="N35" s="162" t="s">
        <v>79</v>
      </c>
    </row>
    <row r="36" spans="1:17" ht="18.75" x14ac:dyDescent="0.25">
      <c r="A36" s="304" t="s">
        <v>41</v>
      </c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P36" s="142" t="s">
        <v>356</v>
      </c>
    </row>
    <row r="37" spans="1:17" x14ac:dyDescent="0.25">
      <c r="A37" s="72">
        <v>1</v>
      </c>
      <c r="B37" s="55" t="s">
        <v>370</v>
      </c>
      <c r="C37" s="19"/>
      <c r="D37" s="19"/>
      <c r="E37" s="144">
        <v>67.599999999999994</v>
      </c>
      <c r="F37" s="142">
        <v>68</v>
      </c>
      <c r="G37" s="142">
        <v>20</v>
      </c>
      <c r="H37" s="142" t="s">
        <v>336</v>
      </c>
      <c r="I37" s="142" t="s">
        <v>56</v>
      </c>
      <c r="J37" s="142">
        <v>76</v>
      </c>
      <c r="K37" s="19">
        <f>J37*1.5</f>
        <v>114</v>
      </c>
      <c r="L37" s="19">
        <v>1</v>
      </c>
      <c r="M37" s="78">
        <v>30</v>
      </c>
      <c r="N37" s="19"/>
      <c r="P37">
        <f>M21+M25</f>
        <v>48</v>
      </c>
    </row>
    <row r="38" spans="1:17" x14ac:dyDescent="0.25">
      <c r="A38" s="72">
        <v>2</v>
      </c>
      <c r="B38" s="55" t="s">
        <v>201</v>
      </c>
      <c r="C38" s="19"/>
      <c r="D38" s="19"/>
      <c r="E38" s="144" t="s">
        <v>321</v>
      </c>
      <c r="F38" s="142">
        <v>68</v>
      </c>
      <c r="G38" s="142">
        <v>24</v>
      </c>
      <c r="H38" s="142" t="s">
        <v>124</v>
      </c>
      <c r="I38" s="142" t="s">
        <v>56</v>
      </c>
      <c r="J38" s="142">
        <v>40</v>
      </c>
      <c r="K38" s="19">
        <f>J38*2</f>
        <v>80</v>
      </c>
      <c r="L38" s="19">
        <v>3</v>
      </c>
      <c r="M38" s="78">
        <v>25</v>
      </c>
      <c r="N38" s="19"/>
      <c r="P38">
        <v>2</v>
      </c>
    </row>
    <row r="39" spans="1:17" x14ac:dyDescent="0.25">
      <c r="A39" s="72">
        <v>1</v>
      </c>
      <c r="B39" s="55" t="s">
        <v>50</v>
      </c>
      <c r="C39" s="19"/>
      <c r="D39" s="19"/>
      <c r="E39" s="144">
        <v>72.599999999999994</v>
      </c>
      <c r="F39" s="142">
        <v>73</v>
      </c>
      <c r="G39" s="142">
        <v>28</v>
      </c>
      <c r="H39" s="142" t="s">
        <v>327</v>
      </c>
      <c r="I39" s="142" t="s">
        <v>56</v>
      </c>
      <c r="J39" s="142">
        <v>56</v>
      </c>
      <c r="K39" s="19">
        <f>J39*2.5</f>
        <v>140</v>
      </c>
      <c r="L39" s="19" t="s">
        <v>28</v>
      </c>
      <c r="M39" s="78">
        <v>30</v>
      </c>
      <c r="N39" s="19"/>
    </row>
    <row r="40" spans="1:17" x14ac:dyDescent="0.25">
      <c r="A40" s="72">
        <v>2</v>
      </c>
      <c r="B40" s="55" t="s">
        <v>82</v>
      </c>
      <c r="C40" s="19"/>
      <c r="D40" s="19"/>
      <c r="E40" s="144" t="s">
        <v>329</v>
      </c>
      <c r="F40" s="142">
        <v>73</v>
      </c>
      <c r="G40" s="142">
        <v>24</v>
      </c>
      <c r="H40" s="142" t="s">
        <v>83</v>
      </c>
      <c r="I40" s="142" t="s">
        <v>56</v>
      </c>
      <c r="J40" s="142">
        <v>57</v>
      </c>
      <c r="K40" s="19">
        <f>J40*2</f>
        <v>114</v>
      </c>
      <c r="L40" s="19">
        <v>2</v>
      </c>
      <c r="M40" s="78">
        <v>25</v>
      </c>
      <c r="N40" s="19"/>
      <c r="P40" s="142" t="s">
        <v>164</v>
      </c>
    </row>
    <row r="41" spans="1:17" x14ac:dyDescent="0.25">
      <c r="A41" s="72">
        <v>1</v>
      </c>
      <c r="B41" s="55" t="s">
        <v>316</v>
      </c>
      <c r="C41" s="19"/>
      <c r="D41" s="19"/>
      <c r="E41" s="144">
        <v>76.2</v>
      </c>
      <c r="F41" s="142">
        <v>78</v>
      </c>
      <c r="G41" s="142">
        <v>28</v>
      </c>
      <c r="H41" s="142" t="s">
        <v>332</v>
      </c>
      <c r="I41" s="142" t="s">
        <v>56</v>
      </c>
      <c r="J41" s="142">
        <v>65</v>
      </c>
      <c r="K41" s="19">
        <f>J41*2.5</f>
        <v>162.5</v>
      </c>
      <c r="L41" s="19" t="s">
        <v>28</v>
      </c>
      <c r="M41" s="78">
        <v>30</v>
      </c>
      <c r="N41" s="19"/>
      <c r="P41">
        <f>M24+M32+M34</f>
        <v>87</v>
      </c>
      <c r="Q41">
        <f>M62+M87+M106+M88</f>
        <v>94</v>
      </c>
    </row>
    <row r="42" spans="1:17" x14ac:dyDescent="0.25">
      <c r="A42" s="72">
        <v>2</v>
      </c>
      <c r="B42" s="55" t="s">
        <v>68</v>
      </c>
      <c r="C42" s="19"/>
      <c r="D42" s="19"/>
      <c r="E42" s="144">
        <v>77.3</v>
      </c>
      <c r="F42" s="142">
        <v>78</v>
      </c>
      <c r="G42" s="142">
        <v>20</v>
      </c>
      <c r="H42" s="142" t="s">
        <v>69</v>
      </c>
      <c r="I42" s="142" t="s">
        <v>56</v>
      </c>
      <c r="J42" s="142">
        <v>80</v>
      </c>
      <c r="K42" s="19">
        <f>J42*1.5</f>
        <v>120</v>
      </c>
      <c r="L42" s="19">
        <v>1</v>
      </c>
      <c r="M42" s="78">
        <v>25</v>
      </c>
      <c r="N42" s="19"/>
      <c r="P42">
        <v>3</v>
      </c>
      <c r="Q42">
        <v>4</v>
      </c>
    </row>
    <row r="43" spans="1:17" x14ac:dyDescent="0.25">
      <c r="A43" s="72">
        <v>3</v>
      </c>
      <c r="B43" s="55" t="s">
        <v>75</v>
      </c>
      <c r="C43" s="19"/>
      <c r="D43" s="19"/>
      <c r="E43" s="144">
        <v>77.7</v>
      </c>
      <c r="F43" s="142">
        <v>78</v>
      </c>
      <c r="G43" s="142">
        <v>24</v>
      </c>
      <c r="H43" s="142" t="s">
        <v>121</v>
      </c>
      <c r="I43" s="142" t="s">
        <v>56</v>
      </c>
      <c r="J43" s="142">
        <v>57</v>
      </c>
      <c r="K43" s="19">
        <f>J43*2</f>
        <v>114</v>
      </c>
      <c r="L43" s="19">
        <v>2</v>
      </c>
      <c r="M43" s="78">
        <v>22</v>
      </c>
      <c r="N43" s="19"/>
    </row>
    <row r="44" spans="1:17" x14ac:dyDescent="0.25">
      <c r="A44" s="72">
        <v>4</v>
      </c>
      <c r="B44" s="55" t="s">
        <v>315</v>
      </c>
      <c r="C44" s="19"/>
      <c r="D44" s="19"/>
      <c r="E44" s="144">
        <v>76</v>
      </c>
      <c r="F44" s="142">
        <v>78</v>
      </c>
      <c r="G44" s="142">
        <v>20</v>
      </c>
      <c r="H44" s="164" t="s">
        <v>320</v>
      </c>
      <c r="I44" s="142" t="s">
        <v>56</v>
      </c>
      <c r="J44" s="142">
        <v>62</v>
      </c>
      <c r="K44" s="19">
        <f>J44*1.5</f>
        <v>93</v>
      </c>
      <c r="L44" s="19">
        <v>3</v>
      </c>
      <c r="M44" s="78">
        <v>20</v>
      </c>
      <c r="N44" s="19"/>
      <c r="P44" s="142" t="s">
        <v>101</v>
      </c>
    </row>
    <row r="45" spans="1:17" x14ac:dyDescent="0.25">
      <c r="A45" s="72">
        <v>5</v>
      </c>
      <c r="B45" s="55" t="s">
        <v>313</v>
      </c>
      <c r="C45" s="19"/>
      <c r="D45" s="19"/>
      <c r="E45" s="144" t="s">
        <v>323</v>
      </c>
      <c r="F45" s="142">
        <v>78</v>
      </c>
      <c r="G45" s="142">
        <v>24</v>
      </c>
      <c r="H45" s="142" t="s">
        <v>367</v>
      </c>
      <c r="I45" s="142" t="s">
        <v>56</v>
      </c>
      <c r="J45" s="142">
        <v>46</v>
      </c>
      <c r="K45" s="19">
        <f>J45*2</f>
        <v>92</v>
      </c>
      <c r="L45" s="19">
        <v>2</v>
      </c>
      <c r="M45" s="78">
        <v>18</v>
      </c>
      <c r="N45" s="19"/>
      <c r="P45">
        <f>M26</f>
        <v>23</v>
      </c>
    </row>
    <row r="46" spans="1:17" x14ac:dyDescent="0.25">
      <c r="A46" s="72">
        <v>6</v>
      </c>
      <c r="B46" s="55" t="s">
        <v>312</v>
      </c>
      <c r="C46" s="19"/>
      <c r="D46" s="19"/>
      <c r="E46" s="144" t="s">
        <v>154</v>
      </c>
      <c r="F46" s="142">
        <v>78</v>
      </c>
      <c r="G46" s="142">
        <v>24</v>
      </c>
      <c r="H46" s="142" t="s">
        <v>5</v>
      </c>
      <c r="I46" s="142" t="s">
        <v>56</v>
      </c>
      <c r="J46" s="142">
        <v>41</v>
      </c>
      <c r="K46" s="19">
        <f>J46*2</f>
        <v>82</v>
      </c>
      <c r="L46" s="19">
        <v>3</v>
      </c>
      <c r="M46" s="78">
        <v>16</v>
      </c>
      <c r="N46" s="19"/>
      <c r="P46">
        <v>1</v>
      </c>
    </row>
    <row r="47" spans="1:17" x14ac:dyDescent="0.25">
      <c r="A47" s="72">
        <v>7</v>
      </c>
      <c r="B47" s="95" t="s">
        <v>296</v>
      </c>
      <c r="C47" s="19"/>
      <c r="D47" s="19"/>
      <c r="E47" s="144">
        <v>77.7</v>
      </c>
      <c r="F47" s="142">
        <v>78</v>
      </c>
      <c r="G47" s="142">
        <v>16</v>
      </c>
      <c r="H47" s="142" t="s">
        <v>124</v>
      </c>
      <c r="I47" s="142" t="s">
        <v>56</v>
      </c>
      <c r="J47" s="142">
        <v>68</v>
      </c>
      <c r="K47" s="19">
        <f>J47*1</f>
        <v>68</v>
      </c>
      <c r="L47" s="19">
        <v>3</v>
      </c>
      <c r="M47" s="78">
        <v>15</v>
      </c>
      <c r="N47" s="19"/>
    </row>
    <row r="48" spans="1:17" x14ac:dyDescent="0.25">
      <c r="A48" s="72">
        <v>8</v>
      </c>
      <c r="B48" s="55" t="s">
        <v>311</v>
      </c>
      <c r="C48" s="19"/>
      <c r="D48" s="19"/>
      <c r="E48" s="144">
        <v>77</v>
      </c>
      <c r="F48" s="142">
        <v>78</v>
      </c>
      <c r="G48" s="142">
        <v>16</v>
      </c>
      <c r="H48" s="165" t="s">
        <v>320</v>
      </c>
      <c r="I48" s="142" t="s">
        <v>56</v>
      </c>
      <c r="J48" s="142">
        <v>52</v>
      </c>
      <c r="K48" s="19">
        <f>J48*1</f>
        <v>52</v>
      </c>
      <c r="L48" s="19"/>
      <c r="M48" s="78">
        <v>14</v>
      </c>
      <c r="N48" s="19"/>
      <c r="P48" s="142" t="s">
        <v>167</v>
      </c>
    </row>
    <row r="49" spans="1:17" x14ac:dyDescent="0.25">
      <c r="A49" s="72">
        <v>1</v>
      </c>
      <c r="B49" s="55" t="s">
        <v>318</v>
      </c>
      <c r="C49" s="19"/>
      <c r="D49" s="19"/>
      <c r="E49" s="144">
        <v>85</v>
      </c>
      <c r="F49" s="142">
        <v>85</v>
      </c>
      <c r="G49" s="142">
        <v>24</v>
      </c>
      <c r="H49" s="142" t="s">
        <v>337</v>
      </c>
      <c r="I49" s="142" t="s">
        <v>56</v>
      </c>
      <c r="J49" s="142">
        <v>85</v>
      </c>
      <c r="K49" s="19">
        <f>J49*2</f>
        <v>170</v>
      </c>
      <c r="L49" s="19" t="s">
        <v>28</v>
      </c>
      <c r="M49" s="78">
        <v>30</v>
      </c>
      <c r="N49" s="19"/>
      <c r="P49">
        <f>M29</f>
        <v>27</v>
      </c>
    </row>
    <row r="50" spans="1:17" x14ac:dyDescent="0.25">
      <c r="A50" s="72">
        <v>2</v>
      </c>
      <c r="B50" s="55" t="s">
        <v>205</v>
      </c>
      <c r="C50" s="19"/>
      <c r="D50" s="19"/>
      <c r="E50" s="144">
        <v>81</v>
      </c>
      <c r="F50" s="142">
        <v>85</v>
      </c>
      <c r="G50" s="142">
        <v>24</v>
      </c>
      <c r="H50" s="142" t="s">
        <v>124</v>
      </c>
      <c r="I50" s="142" t="s">
        <v>56</v>
      </c>
      <c r="J50" s="142">
        <v>77</v>
      </c>
      <c r="K50" s="19">
        <f>J50*2</f>
        <v>154</v>
      </c>
      <c r="L50" s="19">
        <v>1</v>
      </c>
      <c r="M50" s="78">
        <v>25</v>
      </c>
      <c r="N50" s="19"/>
      <c r="P50">
        <v>1</v>
      </c>
    </row>
    <row r="51" spans="1:17" x14ac:dyDescent="0.25">
      <c r="A51" s="72">
        <v>3</v>
      </c>
      <c r="B51" s="95" t="s">
        <v>297</v>
      </c>
      <c r="C51" s="19"/>
      <c r="D51" s="19"/>
      <c r="E51" s="144" t="s">
        <v>330</v>
      </c>
      <c r="F51" s="142">
        <v>85</v>
      </c>
      <c r="G51" s="142">
        <v>24</v>
      </c>
      <c r="H51" s="142" t="s">
        <v>265</v>
      </c>
      <c r="I51" s="142" t="s">
        <v>56</v>
      </c>
      <c r="J51" s="142">
        <v>64</v>
      </c>
      <c r="K51" s="19">
        <f>J51*2</f>
        <v>128</v>
      </c>
      <c r="L51" s="19">
        <v>2</v>
      </c>
      <c r="M51" s="78">
        <v>22</v>
      </c>
      <c r="N51" s="19"/>
    </row>
    <row r="52" spans="1:17" x14ac:dyDescent="0.25">
      <c r="A52" s="72">
        <v>4</v>
      </c>
      <c r="B52" s="55" t="s">
        <v>80</v>
      </c>
      <c r="C52" s="19"/>
      <c r="D52" s="19"/>
      <c r="E52" s="144">
        <v>81.400000000000006</v>
      </c>
      <c r="F52" s="142">
        <v>85</v>
      </c>
      <c r="G52" s="142">
        <v>16</v>
      </c>
      <c r="H52" s="142" t="s">
        <v>5</v>
      </c>
      <c r="I52" s="142" t="s">
        <v>56</v>
      </c>
      <c r="J52" s="142">
        <v>100</v>
      </c>
      <c r="K52" s="19">
        <f>J52*1</f>
        <v>100</v>
      </c>
      <c r="L52" s="19">
        <v>1</v>
      </c>
      <c r="M52" s="78">
        <v>20</v>
      </c>
      <c r="N52" s="19" t="s">
        <v>54</v>
      </c>
      <c r="P52" s="142" t="s">
        <v>163</v>
      </c>
    </row>
    <row r="53" spans="1:17" x14ac:dyDescent="0.25">
      <c r="A53" s="72">
        <v>5</v>
      </c>
      <c r="B53" s="95" t="s">
        <v>211</v>
      </c>
      <c r="C53" s="19"/>
      <c r="D53" s="19"/>
      <c r="E53" s="144" t="s">
        <v>324</v>
      </c>
      <c r="F53" s="142">
        <v>85</v>
      </c>
      <c r="G53" s="142">
        <v>24</v>
      </c>
      <c r="H53" s="142" t="s">
        <v>125</v>
      </c>
      <c r="I53" s="142" t="s">
        <v>56</v>
      </c>
      <c r="J53" s="142">
        <v>48</v>
      </c>
      <c r="K53" s="19">
        <f>J53*2</f>
        <v>96</v>
      </c>
      <c r="L53" s="19">
        <v>2</v>
      </c>
      <c r="M53" s="78">
        <v>18</v>
      </c>
      <c r="N53" s="19"/>
      <c r="P53">
        <f>M30</f>
        <v>22</v>
      </c>
    </row>
    <row r="54" spans="1:17" x14ac:dyDescent="0.25">
      <c r="A54" s="72">
        <v>6</v>
      </c>
      <c r="B54" s="55" t="s">
        <v>371</v>
      </c>
      <c r="C54" s="19"/>
      <c r="D54" s="19"/>
      <c r="E54" s="144" t="s">
        <v>331</v>
      </c>
      <c r="F54" s="142">
        <v>85</v>
      </c>
      <c r="G54" s="142">
        <v>16</v>
      </c>
      <c r="H54" s="142" t="s">
        <v>125</v>
      </c>
      <c r="I54" s="142" t="s">
        <v>56</v>
      </c>
      <c r="J54" s="142">
        <v>64</v>
      </c>
      <c r="K54" s="19">
        <f>J54*1</f>
        <v>64</v>
      </c>
      <c r="L54" s="19"/>
      <c r="M54" s="78">
        <v>16</v>
      </c>
      <c r="N54" s="19"/>
      <c r="P54">
        <v>1</v>
      </c>
    </row>
    <row r="55" spans="1:17" x14ac:dyDescent="0.25">
      <c r="A55" s="72">
        <v>1</v>
      </c>
      <c r="B55" s="55" t="s">
        <v>319</v>
      </c>
      <c r="C55" s="19"/>
      <c r="D55" s="19"/>
      <c r="E55" s="144">
        <v>94.4</v>
      </c>
      <c r="F55" s="142">
        <v>95</v>
      </c>
      <c r="G55" s="142">
        <v>24</v>
      </c>
      <c r="H55" s="142" t="s">
        <v>334</v>
      </c>
      <c r="I55" s="142" t="s">
        <v>56</v>
      </c>
      <c r="J55" s="142">
        <v>93</v>
      </c>
      <c r="K55" s="19">
        <f>J55*2</f>
        <v>186</v>
      </c>
      <c r="L55" s="19" t="s">
        <v>28</v>
      </c>
      <c r="M55" s="78">
        <v>30</v>
      </c>
      <c r="N55" s="19"/>
    </row>
    <row r="56" spans="1:17" x14ac:dyDescent="0.25">
      <c r="A56" s="72">
        <v>2</v>
      </c>
      <c r="B56" s="55" t="s">
        <v>63</v>
      </c>
      <c r="C56" s="19"/>
      <c r="D56" s="19"/>
      <c r="E56" s="144">
        <v>87.6</v>
      </c>
      <c r="F56" s="142">
        <v>95</v>
      </c>
      <c r="G56" s="142">
        <v>28</v>
      </c>
      <c r="H56" s="142" t="s">
        <v>121</v>
      </c>
      <c r="I56" s="142" t="s">
        <v>56</v>
      </c>
      <c r="J56" s="142">
        <v>63</v>
      </c>
      <c r="K56" s="19">
        <f>J56*2.5</f>
        <v>157.5</v>
      </c>
      <c r="L56" s="19" t="s">
        <v>28</v>
      </c>
      <c r="M56" s="78">
        <v>25</v>
      </c>
      <c r="N56" s="19"/>
      <c r="P56" s="142" t="s">
        <v>362</v>
      </c>
    </row>
    <row r="57" spans="1:17" x14ac:dyDescent="0.25">
      <c r="A57" s="72">
        <v>3</v>
      </c>
      <c r="B57" s="55" t="s">
        <v>208</v>
      </c>
      <c r="C57" s="19"/>
      <c r="D57" s="19"/>
      <c r="E57" s="144">
        <v>91.3</v>
      </c>
      <c r="F57" s="142">
        <v>95</v>
      </c>
      <c r="G57" s="142">
        <v>24</v>
      </c>
      <c r="H57" s="142" t="s">
        <v>127</v>
      </c>
      <c r="I57" s="142" t="s">
        <v>56</v>
      </c>
      <c r="J57" s="142">
        <v>75</v>
      </c>
      <c r="K57" s="19">
        <f>J57*2</f>
        <v>150</v>
      </c>
      <c r="L57" s="19">
        <v>1</v>
      </c>
      <c r="M57" s="78">
        <v>22</v>
      </c>
      <c r="N57" s="19"/>
      <c r="P57">
        <v>35</v>
      </c>
    </row>
    <row r="58" spans="1:17" x14ac:dyDescent="0.25">
      <c r="A58" s="72">
        <v>4</v>
      </c>
      <c r="B58" s="55" t="s">
        <v>116</v>
      </c>
      <c r="C58" s="19"/>
      <c r="D58" s="19"/>
      <c r="E58" s="144" t="s">
        <v>328</v>
      </c>
      <c r="F58" s="142">
        <v>95</v>
      </c>
      <c r="G58" s="142">
        <v>28</v>
      </c>
      <c r="H58" s="142" t="s">
        <v>121</v>
      </c>
      <c r="I58" s="142" t="s">
        <v>56</v>
      </c>
      <c r="J58" s="142">
        <v>57</v>
      </c>
      <c r="K58" s="19">
        <f>J58*2.5</f>
        <v>142.5</v>
      </c>
      <c r="L58" s="19">
        <v>1</v>
      </c>
      <c r="M58" s="78">
        <v>20</v>
      </c>
      <c r="N58" s="19"/>
      <c r="P58">
        <v>1</v>
      </c>
    </row>
    <row r="59" spans="1:17" x14ac:dyDescent="0.25">
      <c r="A59" s="72">
        <v>5</v>
      </c>
      <c r="B59" s="55" t="s">
        <v>372</v>
      </c>
      <c r="C59" s="19"/>
      <c r="D59" s="19"/>
      <c r="E59" s="144">
        <v>94.5</v>
      </c>
      <c r="F59" s="142">
        <v>95</v>
      </c>
      <c r="G59" s="142">
        <v>24</v>
      </c>
      <c r="H59" s="142" t="s">
        <v>127</v>
      </c>
      <c r="I59" s="142" t="s">
        <v>56</v>
      </c>
      <c r="J59" s="142">
        <v>65</v>
      </c>
      <c r="K59" s="19">
        <f>J59*2</f>
        <v>130</v>
      </c>
      <c r="L59" s="19">
        <v>2</v>
      </c>
      <c r="M59" s="78">
        <v>18</v>
      </c>
      <c r="N59" s="19"/>
    </row>
    <row r="60" spans="1:17" x14ac:dyDescent="0.25">
      <c r="A60" s="72">
        <v>6</v>
      </c>
      <c r="B60" s="95" t="s">
        <v>213</v>
      </c>
      <c r="C60" s="19"/>
      <c r="D60" s="19"/>
      <c r="E60" s="144">
        <v>87.8</v>
      </c>
      <c r="F60" s="142">
        <v>95</v>
      </c>
      <c r="G60" s="142">
        <v>24</v>
      </c>
      <c r="H60" s="142" t="s">
        <v>128</v>
      </c>
      <c r="I60" s="142" t="s">
        <v>56</v>
      </c>
      <c r="J60" s="142">
        <v>55</v>
      </c>
      <c r="K60" s="19">
        <f>J60*2</f>
        <v>110</v>
      </c>
      <c r="L60" s="19">
        <v>2</v>
      </c>
      <c r="M60" s="78">
        <v>16</v>
      </c>
      <c r="N60" s="19"/>
      <c r="P60" s="142" t="s">
        <v>336</v>
      </c>
    </row>
    <row r="61" spans="1:17" x14ac:dyDescent="0.25">
      <c r="A61" s="72">
        <v>7</v>
      </c>
      <c r="B61" s="55" t="s">
        <v>246</v>
      </c>
      <c r="C61" s="19"/>
      <c r="D61" s="19"/>
      <c r="E61" s="144">
        <v>89.9</v>
      </c>
      <c r="F61" s="142">
        <v>95</v>
      </c>
      <c r="G61" s="142">
        <v>24</v>
      </c>
      <c r="H61" s="142" t="s">
        <v>124</v>
      </c>
      <c r="I61" s="142" t="s">
        <v>56</v>
      </c>
      <c r="J61" s="142">
        <v>51</v>
      </c>
      <c r="K61" s="19">
        <f>J61*2</f>
        <v>102</v>
      </c>
      <c r="L61" s="19">
        <v>2</v>
      </c>
      <c r="M61" s="78">
        <v>15</v>
      </c>
      <c r="N61" s="19"/>
      <c r="Q61">
        <f>M37+M112+M116+M117</f>
        <v>115</v>
      </c>
    </row>
    <row r="62" spans="1:17" x14ac:dyDescent="0.25">
      <c r="A62" s="72">
        <v>8</v>
      </c>
      <c r="B62" s="55" t="s">
        <v>373</v>
      </c>
      <c r="C62" s="19"/>
      <c r="D62" s="19"/>
      <c r="E62" s="144" t="s">
        <v>333</v>
      </c>
      <c r="F62" s="142">
        <v>95</v>
      </c>
      <c r="G62" s="142">
        <v>20</v>
      </c>
      <c r="H62" s="142" t="s">
        <v>164</v>
      </c>
      <c r="I62" s="142" t="s">
        <v>56</v>
      </c>
      <c r="J62" s="142">
        <v>68</v>
      </c>
      <c r="K62" s="19">
        <f>J62*1.5</f>
        <v>102</v>
      </c>
      <c r="L62" s="19">
        <v>3</v>
      </c>
      <c r="M62" s="78">
        <v>14</v>
      </c>
      <c r="N62" s="19" t="s">
        <v>305</v>
      </c>
      <c r="Q62">
        <v>4</v>
      </c>
    </row>
    <row r="63" spans="1:17" x14ac:dyDescent="0.25">
      <c r="A63" s="72">
        <v>9</v>
      </c>
      <c r="B63" s="55" t="s">
        <v>314</v>
      </c>
      <c r="C63" s="19"/>
      <c r="D63" s="19"/>
      <c r="E63" s="144" t="s">
        <v>325</v>
      </c>
      <c r="F63" s="142">
        <v>95</v>
      </c>
      <c r="G63" s="142">
        <v>24</v>
      </c>
      <c r="H63" s="142" t="s">
        <v>127</v>
      </c>
      <c r="I63" s="142" t="s">
        <v>56</v>
      </c>
      <c r="J63" s="142">
        <v>50</v>
      </c>
      <c r="K63" s="19">
        <f>J63*2</f>
        <v>100</v>
      </c>
      <c r="L63" s="19">
        <v>2</v>
      </c>
      <c r="M63" s="78">
        <v>13</v>
      </c>
      <c r="N63" s="19"/>
      <c r="P63" s="142" t="s">
        <v>124</v>
      </c>
    </row>
    <row r="64" spans="1:17" x14ac:dyDescent="0.25">
      <c r="A64" s="72">
        <v>1</v>
      </c>
      <c r="B64" s="55" t="s">
        <v>374</v>
      </c>
      <c r="C64" s="19"/>
      <c r="D64" s="19"/>
      <c r="E64" s="144" t="s">
        <v>322</v>
      </c>
      <c r="F64" s="142" t="s">
        <v>3</v>
      </c>
      <c r="G64" s="142">
        <v>24</v>
      </c>
      <c r="H64" s="142" t="s">
        <v>338</v>
      </c>
      <c r="I64" s="142" t="s">
        <v>56</v>
      </c>
      <c r="J64" s="142">
        <v>95</v>
      </c>
      <c r="K64" s="19">
        <f>J64*2</f>
        <v>190</v>
      </c>
      <c r="L64" s="19" t="s">
        <v>28</v>
      </c>
      <c r="M64" s="78">
        <v>30</v>
      </c>
      <c r="N64" s="19"/>
      <c r="Q64">
        <f>M38+M47+M50+M61+M108+M109+M111</f>
        <v>157</v>
      </c>
    </row>
    <row r="65" spans="1:17" x14ac:dyDescent="0.25">
      <c r="A65" s="72">
        <v>2</v>
      </c>
      <c r="B65" s="55" t="s">
        <v>317</v>
      </c>
      <c r="C65" s="19"/>
      <c r="D65" s="19"/>
      <c r="E65" s="144" t="s">
        <v>335</v>
      </c>
      <c r="F65" s="142" t="s">
        <v>3</v>
      </c>
      <c r="G65" s="142">
        <v>24</v>
      </c>
      <c r="H65" s="142" t="s">
        <v>334</v>
      </c>
      <c r="I65" s="142" t="s">
        <v>56</v>
      </c>
      <c r="J65" s="142">
        <v>72</v>
      </c>
      <c r="K65" s="19">
        <f>J65*2</f>
        <v>144</v>
      </c>
      <c r="L65" s="19">
        <v>1</v>
      </c>
      <c r="M65" s="78">
        <v>25</v>
      </c>
      <c r="N65" s="19"/>
      <c r="Q65">
        <v>8</v>
      </c>
    </row>
    <row r="66" spans="1:17" x14ac:dyDescent="0.25">
      <c r="A66" s="72">
        <v>3</v>
      </c>
      <c r="B66" s="55" t="s">
        <v>298</v>
      </c>
      <c r="C66" s="19"/>
      <c r="D66" s="19"/>
      <c r="E66" s="144">
        <v>96.1</v>
      </c>
      <c r="F66" s="142" t="s">
        <v>3</v>
      </c>
      <c r="G66" s="142">
        <v>28</v>
      </c>
      <c r="H66" s="142" t="s">
        <v>97</v>
      </c>
      <c r="I66" s="142" t="s">
        <v>56</v>
      </c>
      <c r="J66" s="142">
        <v>56</v>
      </c>
      <c r="K66" s="19">
        <f>J66*2.5</f>
        <v>140</v>
      </c>
      <c r="L66" s="19">
        <v>1</v>
      </c>
      <c r="M66" s="78">
        <v>22</v>
      </c>
      <c r="N66" s="19"/>
      <c r="P66" s="142" t="s">
        <v>327</v>
      </c>
    </row>
    <row r="67" spans="1:17" x14ac:dyDescent="0.25">
      <c r="A67" s="72">
        <v>4</v>
      </c>
      <c r="B67" s="55" t="s">
        <v>115</v>
      </c>
      <c r="C67" s="19"/>
      <c r="D67" s="19"/>
      <c r="E67" s="144">
        <v>114.2</v>
      </c>
      <c r="F67" s="142" t="s">
        <v>3</v>
      </c>
      <c r="G67" s="142">
        <v>24</v>
      </c>
      <c r="H67" s="142" t="s">
        <v>121</v>
      </c>
      <c r="I67" s="142" t="s">
        <v>56</v>
      </c>
      <c r="J67" s="142">
        <v>68</v>
      </c>
      <c r="K67" s="19">
        <f>J67*2</f>
        <v>136</v>
      </c>
      <c r="L67" s="19">
        <v>2</v>
      </c>
      <c r="M67" s="78">
        <v>20</v>
      </c>
      <c r="N67" s="19"/>
      <c r="Q67">
        <f>M39+M107+M90</f>
        <v>90</v>
      </c>
    </row>
    <row r="68" spans="1:17" x14ac:dyDescent="0.25">
      <c r="A68" s="72">
        <v>5</v>
      </c>
      <c r="B68" s="55" t="s">
        <v>256</v>
      </c>
      <c r="C68" s="19"/>
      <c r="D68" s="19"/>
      <c r="E68" s="144">
        <v>97.7</v>
      </c>
      <c r="F68" s="142" t="s">
        <v>3</v>
      </c>
      <c r="G68" s="142">
        <v>20</v>
      </c>
      <c r="H68" s="142" t="s">
        <v>129</v>
      </c>
      <c r="I68" s="142" t="s">
        <v>56</v>
      </c>
      <c r="J68" s="142">
        <v>83</v>
      </c>
      <c r="K68" s="19">
        <f>J68*1.5</f>
        <v>124.5</v>
      </c>
      <c r="L68" s="19">
        <v>2</v>
      </c>
      <c r="M68" s="78">
        <v>18</v>
      </c>
      <c r="N68" s="19"/>
      <c r="Q68">
        <v>3</v>
      </c>
    </row>
    <row r="69" spans="1:17" x14ac:dyDescent="0.25">
      <c r="A69" s="72">
        <v>6</v>
      </c>
      <c r="B69" s="55" t="s">
        <v>375</v>
      </c>
      <c r="C69" s="19"/>
      <c r="D69" s="19"/>
      <c r="E69" s="144">
        <v>99</v>
      </c>
      <c r="F69" s="142" t="s">
        <v>3</v>
      </c>
      <c r="G69" s="142">
        <v>24</v>
      </c>
      <c r="H69" s="142" t="s">
        <v>127</v>
      </c>
      <c r="I69" s="142" t="s">
        <v>56</v>
      </c>
      <c r="J69" s="142">
        <v>60</v>
      </c>
      <c r="K69" s="19">
        <f>J69*2</f>
        <v>120</v>
      </c>
      <c r="L69" s="19">
        <v>2</v>
      </c>
      <c r="M69" s="78">
        <v>16</v>
      </c>
      <c r="N69" s="19"/>
      <c r="P69" s="142" t="s">
        <v>83</v>
      </c>
    </row>
    <row r="70" spans="1:17" x14ac:dyDescent="0.25">
      <c r="A70" s="72">
        <v>7</v>
      </c>
      <c r="B70" s="35" t="s">
        <v>117</v>
      </c>
      <c r="C70" s="19"/>
      <c r="D70" s="19"/>
      <c r="E70" s="144" t="s">
        <v>326</v>
      </c>
      <c r="F70" s="142" t="s">
        <v>3</v>
      </c>
      <c r="G70" s="142">
        <v>24</v>
      </c>
      <c r="H70" s="142" t="s">
        <v>124</v>
      </c>
      <c r="I70" s="142" t="s">
        <v>56</v>
      </c>
      <c r="J70" s="142">
        <v>53</v>
      </c>
      <c r="K70" s="19">
        <f>J70*2</f>
        <v>106</v>
      </c>
      <c r="L70" s="19">
        <v>2</v>
      </c>
      <c r="M70" s="78">
        <v>15</v>
      </c>
      <c r="N70" s="19"/>
      <c r="Q70">
        <v>25</v>
      </c>
    </row>
    <row r="71" spans="1:17" x14ac:dyDescent="0.25">
      <c r="A71" s="72">
        <v>8</v>
      </c>
      <c r="B71" s="55" t="s">
        <v>257</v>
      </c>
      <c r="C71" s="19"/>
      <c r="D71" s="19"/>
      <c r="E71" s="144" t="s">
        <v>322</v>
      </c>
      <c r="F71" s="142" t="s">
        <v>3</v>
      </c>
      <c r="G71" s="142">
        <v>24</v>
      </c>
      <c r="H71" s="142" t="s">
        <v>294</v>
      </c>
      <c r="I71" s="142" t="s">
        <v>56</v>
      </c>
      <c r="J71" s="142">
        <v>44</v>
      </c>
      <c r="K71" s="19">
        <f>J71*2</f>
        <v>88</v>
      </c>
      <c r="L71" s="19">
        <v>3</v>
      </c>
      <c r="M71" s="78">
        <v>14</v>
      </c>
      <c r="N71" s="19"/>
      <c r="Q71">
        <v>1</v>
      </c>
    </row>
    <row r="72" spans="1:17" x14ac:dyDescent="0.25">
      <c r="A72" s="100"/>
      <c r="B72" s="96"/>
      <c r="C72" s="79"/>
      <c r="D72" s="79"/>
      <c r="E72" s="97"/>
      <c r="F72" s="97"/>
      <c r="G72" s="97"/>
      <c r="H72" s="97"/>
      <c r="I72" s="163"/>
      <c r="J72" s="97"/>
      <c r="K72" s="79"/>
      <c r="L72" s="99"/>
      <c r="M72" s="79"/>
      <c r="N72" s="99"/>
      <c r="P72" s="142" t="s">
        <v>332</v>
      </c>
    </row>
    <row r="73" spans="1:17" x14ac:dyDescent="0.25">
      <c r="B73" s="18" t="s">
        <v>22</v>
      </c>
      <c r="D73" s="18" t="s">
        <v>24</v>
      </c>
      <c r="G73" s="18" t="s">
        <v>23</v>
      </c>
      <c r="I73" s="163"/>
      <c r="L73" s="18" t="s">
        <v>29</v>
      </c>
      <c r="Q73">
        <f>M41</f>
        <v>30</v>
      </c>
    </row>
    <row r="74" spans="1:17" x14ac:dyDescent="0.25">
      <c r="A74" s="100"/>
      <c r="B74" s="96"/>
      <c r="C74" s="79"/>
      <c r="D74" s="79"/>
      <c r="E74" s="97"/>
      <c r="F74" s="97"/>
      <c r="G74" s="97"/>
      <c r="H74" s="97"/>
      <c r="I74" s="163"/>
      <c r="J74" s="97"/>
      <c r="K74" s="79"/>
      <c r="L74" s="99"/>
      <c r="M74" s="79"/>
      <c r="N74" s="99"/>
      <c r="Q74">
        <v>1</v>
      </c>
    </row>
    <row r="75" spans="1:17" x14ac:dyDescent="0.25">
      <c r="A75" s="306" t="s">
        <v>309</v>
      </c>
      <c r="B75" s="298"/>
      <c r="C75" s="152"/>
      <c r="D75" s="2"/>
      <c r="E75" s="2"/>
      <c r="F75" s="2"/>
      <c r="G75" s="2"/>
      <c r="H75" s="2"/>
      <c r="I75" s="163"/>
      <c r="J75" s="2"/>
      <c r="K75" s="2"/>
      <c r="L75" s="2"/>
      <c r="M75" s="2"/>
      <c r="N75" s="3"/>
      <c r="P75" s="142" t="s">
        <v>69</v>
      </c>
    </row>
    <row r="76" spans="1:17" ht="20.25" x14ac:dyDescent="0.3">
      <c r="A76" s="300" t="s">
        <v>10</v>
      </c>
      <c r="B76" s="300"/>
      <c r="C76" s="300"/>
      <c r="D76" s="300"/>
      <c r="E76" s="300"/>
      <c r="F76" s="300"/>
      <c r="G76" s="300"/>
      <c r="H76" s="300"/>
      <c r="I76" s="300"/>
      <c r="J76" s="300"/>
      <c r="K76" s="300"/>
      <c r="L76" s="300"/>
      <c r="M76" s="300"/>
      <c r="N76" s="300"/>
      <c r="Q76">
        <f>M42+M110+M113+M114+M121</f>
        <v>119</v>
      </c>
    </row>
    <row r="77" spans="1:17" ht="20.25" x14ac:dyDescent="0.3">
      <c r="A77" s="300" t="s">
        <v>53</v>
      </c>
      <c r="B77" s="300"/>
      <c r="C77" s="300"/>
      <c r="D77" s="300"/>
      <c r="E77" s="300"/>
      <c r="F77" s="300"/>
      <c r="G77" s="300"/>
      <c r="H77" s="300"/>
      <c r="I77" s="300"/>
      <c r="J77" s="300"/>
      <c r="K77" s="300"/>
      <c r="L77" s="300"/>
      <c r="M77" s="300"/>
      <c r="N77" s="300"/>
      <c r="Q77">
        <v>5</v>
      </c>
    </row>
    <row r="78" spans="1:17" ht="20.25" x14ac:dyDescent="0.3">
      <c r="A78" s="150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P78" s="142" t="s">
        <v>121</v>
      </c>
    </row>
    <row r="79" spans="1:17" ht="22.5" x14ac:dyDescent="0.3">
      <c r="A79" s="301" t="s">
        <v>25</v>
      </c>
      <c r="B79" s="301"/>
      <c r="C79" s="301"/>
      <c r="D79" s="301"/>
      <c r="E79" s="301"/>
      <c r="F79" s="301"/>
      <c r="G79" s="301"/>
      <c r="H79" s="301"/>
      <c r="I79" s="301"/>
      <c r="J79" s="301"/>
      <c r="K79" s="301"/>
      <c r="L79" s="301"/>
      <c r="M79" s="301"/>
      <c r="N79" s="301"/>
      <c r="Q79">
        <f>M43+M56+M58+M67+M95</f>
        <v>117</v>
      </c>
    </row>
    <row r="80" spans="1:17" ht="22.5" x14ac:dyDescent="0.3">
      <c r="A80" s="301"/>
      <c r="B80" s="301"/>
      <c r="C80" s="301"/>
      <c r="D80" s="301"/>
      <c r="E80" s="301"/>
      <c r="F80" s="301"/>
      <c r="G80" s="301"/>
      <c r="H80" s="301"/>
      <c r="I80" s="301"/>
      <c r="J80" s="301"/>
      <c r="K80" s="301"/>
      <c r="L80" s="301"/>
      <c r="M80" s="301"/>
      <c r="N80" s="301"/>
      <c r="Q80">
        <v>5</v>
      </c>
    </row>
    <row r="81" spans="1:17" ht="23.25" x14ac:dyDescent="0.35">
      <c r="A81" s="302" t="s">
        <v>11</v>
      </c>
      <c r="B81" s="302"/>
      <c r="C81" s="302"/>
      <c r="D81" s="302"/>
      <c r="E81" s="302"/>
      <c r="F81" s="302"/>
      <c r="G81" s="302"/>
      <c r="H81" s="302"/>
      <c r="I81" s="302"/>
      <c r="J81" s="302"/>
      <c r="K81" s="302"/>
      <c r="L81" s="302"/>
      <c r="M81" s="302"/>
      <c r="N81" s="302"/>
      <c r="P81" s="164" t="s">
        <v>320</v>
      </c>
    </row>
    <row r="82" spans="1:17" ht="18.75" x14ac:dyDescent="0.3">
      <c r="A82" s="303" t="s">
        <v>308</v>
      </c>
      <c r="B82" s="303"/>
      <c r="C82" s="303"/>
      <c r="D82" s="303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Q82">
        <f>M44+M48</f>
        <v>34</v>
      </c>
    </row>
    <row r="83" spans="1:17" ht="18.75" x14ac:dyDescent="0.3">
      <c r="A83" s="153"/>
      <c r="B83" s="153"/>
      <c r="C83" s="153"/>
      <c r="D83" s="153"/>
      <c r="E83" s="153"/>
      <c r="F83" s="153"/>
      <c r="G83" s="153"/>
      <c r="H83" s="153"/>
      <c r="I83" s="163"/>
      <c r="J83" s="153"/>
      <c r="K83" s="153"/>
      <c r="L83" s="153"/>
      <c r="M83" s="153"/>
      <c r="N83" s="153"/>
      <c r="Q83">
        <v>2</v>
      </c>
    </row>
    <row r="84" spans="1:17" x14ac:dyDescent="0.25">
      <c r="A84" s="299"/>
      <c r="B84" s="299"/>
      <c r="C84" s="299"/>
      <c r="D84" s="299"/>
      <c r="E84" s="299"/>
      <c r="F84" s="299"/>
      <c r="G84" s="299"/>
      <c r="H84" s="299"/>
      <c r="I84" s="299"/>
      <c r="J84" s="299"/>
      <c r="K84" s="299"/>
      <c r="L84" s="299"/>
      <c r="M84" s="299"/>
      <c r="N84" s="299"/>
      <c r="P84" s="142" t="s">
        <v>367</v>
      </c>
    </row>
    <row r="85" spans="1:17" ht="22.5" x14ac:dyDescent="0.25">
      <c r="A85" s="89" t="s">
        <v>12</v>
      </c>
      <c r="B85" s="89" t="s">
        <v>13</v>
      </c>
      <c r="C85" s="89" t="s">
        <v>14</v>
      </c>
      <c r="D85" s="89" t="s">
        <v>15</v>
      </c>
      <c r="E85" s="89" t="s">
        <v>16</v>
      </c>
      <c r="F85" s="89" t="s">
        <v>0</v>
      </c>
      <c r="G85" s="89" t="s">
        <v>17</v>
      </c>
      <c r="H85" s="89" t="s">
        <v>18</v>
      </c>
      <c r="I85" s="89" t="s">
        <v>19</v>
      </c>
      <c r="J85" s="89" t="s">
        <v>20</v>
      </c>
      <c r="K85" s="89" t="s">
        <v>1</v>
      </c>
      <c r="L85" s="85" t="s">
        <v>15</v>
      </c>
      <c r="M85" s="85" t="s">
        <v>38</v>
      </c>
      <c r="N85" s="29" t="s">
        <v>21</v>
      </c>
      <c r="Q85">
        <f>M45+M71</f>
        <v>32</v>
      </c>
    </row>
    <row r="86" spans="1:17" ht="18.75" x14ac:dyDescent="0.25">
      <c r="A86" s="304" t="s">
        <v>42</v>
      </c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Q86">
        <v>2</v>
      </c>
    </row>
    <row r="87" spans="1:17" x14ac:dyDescent="0.25">
      <c r="A87" s="72">
        <v>1</v>
      </c>
      <c r="B87" s="55" t="s">
        <v>339</v>
      </c>
      <c r="C87" s="78"/>
      <c r="D87" s="78"/>
      <c r="E87" s="142" t="s">
        <v>340</v>
      </c>
      <c r="F87" s="142">
        <v>58</v>
      </c>
      <c r="G87" s="142">
        <v>12</v>
      </c>
      <c r="H87" s="142" t="s">
        <v>164</v>
      </c>
      <c r="I87" s="142" t="s">
        <v>56</v>
      </c>
      <c r="J87" s="142">
        <v>51</v>
      </c>
      <c r="K87" s="78">
        <f>J87*1.5</f>
        <v>76.5</v>
      </c>
      <c r="L87" s="19">
        <v>1</v>
      </c>
      <c r="M87" s="78">
        <v>30</v>
      </c>
      <c r="N87" s="19" t="s">
        <v>305</v>
      </c>
      <c r="P87" s="142" t="s">
        <v>337</v>
      </c>
    </row>
    <row r="88" spans="1:17" x14ac:dyDescent="0.25">
      <c r="A88" s="72">
        <v>2</v>
      </c>
      <c r="B88" s="55" t="s">
        <v>270</v>
      </c>
      <c r="C88" s="78"/>
      <c r="D88" s="78"/>
      <c r="E88" s="142" t="s">
        <v>341</v>
      </c>
      <c r="F88" s="142">
        <v>58</v>
      </c>
      <c r="G88" s="142">
        <v>12</v>
      </c>
      <c r="H88" s="142" t="s">
        <v>164</v>
      </c>
      <c r="I88" s="142" t="s">
        <v>56</v>
      </c>
      <c r="J88" s="142">
        <v>35</v>
      </c>
      <c r="K88" s="78">
        <f>J88*1.5</f>
        <v>52.5</v>
      </c>
      <c r="L88" s="19">
        <v>2</v>
      </c>
      <c r="M88" s="78">
        <v>25</v>
      </c>
      <c r="N88" s="19" t="s">
        <v>305</v>
      </c>
      <c r="Q88">
        <f>M49</f>
        <v>30</v>
      </c>
    </row>
    <row r="89" spans="1:17" x14ac:dyDescent="0.25">
      <c r="A89" s="72">
        <v>1</v>
      </c>
      <c r="B89" s="55" t="s">
        <v>376</v>
      </c>
      <c r="C89" s="78"/>
      <c r="D89" s="78"/>
      <c r="E89" s="142">
        <v>63.8</v>
      </c>
      <c r="F89" s="142">
        <v>68</v>
      </c>
      <c r="G89" s="142">
        <v>8</v>
      </c>
      <c r="H89" s="142" t="s">
        <v>97</v>
      </c>
      <c r="I89" s="142" t="s">
        <v>56</v>
      </c>
      <c r="J89" s="142">
        <v>131</v>
      </c>
      <c r="K89" s="78">
        <f>J89*1</f>
        <v>131</v>
      </c>
      <c r="L89" s="19">
        <v>1</v>
      </c>
      <c r="M89" s="78">
        <v>30</v>
      </c>
      <c r="N89" s="19"/>
      <c r="Q89">
        <v>1</v>
      </c>
    </row>
    <row r="90" spans="1:17" x14ac:dyDescent="0.25">
      <c r="A90" s="72">
        <v>1</v>
      </c>
      <c r="B90" s="95" t="s">
        <v>104</v>
      </c>
      <c r="C90" s="78"/>
      <c r="D90" s="78"/>
      <c r="E90" s="142">
        <v>85.5</v>
      </c>
      <c r="F90" s="142" t="s">
        <v>6</v>
      </c>
      <c r="G90" s="142">
        <v>12</v>
      </c>
      <c r="H90" s="142" t="s">
        <v>51</v>
      </c>
      <c r="I90" s="142" t="s">
        <v>56</v>
      </c>
      <c r="J90" s="142">
        <v>56</v>
      </c>
      <c r="K90" s="78">
        <f t="shared" ref="K90" si="1">J90*1.5</f>
        <v>84</v>
      </c>
      <c r="L90" s="19">
        <v>1</v>
      </c>
      <c r="M90" s="78">
        <v>30</v>
      </c>
      <c r="N90" s="19"/>
      <c r="P90" s="142" t="s">
        <v>265</v>
      </c>
    </row>
    <row r="91" spans="1:17" ht="18.75" x14ac:dyDescent="0.25">
      <c r="A91" s="304" t="s">
        <v>43</v>
      </c>
      <c r="B91" s="304"/>
      <c r="C91" s="304"/>
      <c r="D91" s="304"/>
      <c r="E91" s="304"/>
      <c r="F91" s="304"/>
      <c r="G91" s="304"/>
      <c r="H91" s="304"/>
      <c r="I91" s="304"/>
      <c r="J91" s="304"/>
      <c r="K91" s="304"/>
      <c r="L91" s="304"/>
      <c r="M91" s="304"/>
      <c r="N91" s="304"/>
      <c r="Q91">
        <f>M51</f>
        <v>22</v>
      </c>
    </row>
    <row r="92" spans="1:17" x14ac:dyDescent="0.25">
      <c r="A92" s="72">
        <v>1</v>
      </c>
      <c r="B92" s="55" t="s">
        <v>175</v>
      </c>
      <c r="C92" s="19"/>
      <c r="D92" s="19"/>
      <c r="E92" s="142">
        <v>72.900000000000006</v>
      </c>
      <c r="F92" s="142">
        <v>73</v>
      </c>
      <c r="G92" s="142">
        <v>20</v>
      </c>
      <c r="H92" s="142" t="s">
        <v>182</v>
      </c>
      <c r="I92" s="142" t="s">
        <v>56</v>
      </c>
      <c r="J92" s="142">
        <v>81</v>
      </c>
      <c r="K92" s="19">
        <f>J92*1.5</f>
        <v>121.5</v>
      </c>
      <c r="L92" s="19">
        <v>1</v>
      </c>
      <c r="M92" s="78">
        <v>30</v>
      </c>
      <c r="N92" s="19"/>
      <c r="Q92">
        <v>1</v>
      </c>
    </row>
    <row r="93" spans="1:17" x14ac:dyDescent="0.25">
      <c r="A93" s="72">
        <v>2</v>
      </c>
      <c r="B93" s="95" t="s">
        <v>107</v>
      </c>
      <c r="C93" s="19"/>
      <c r="D93" s="19"/>
      <c r="E93" s="142">
        <v>70.8</v>
      </c>
      <c r="F93" s="142">
        <v>73</v>
      </c>
      <c r="G93" s="142">
        <v>24</v>
      </c>
      <c r="H93" s="142" t="s">
        <v>450</v>
      </c>
      <c r="I93" s="142" t="s">
        <v>56</v>
      </c>
      <c r="J93" s="142">
        <v>53</v>
      </c>
      <c r="K93" s="19">
        <f>J93*2</f>
        <v>106</v>
      </c>
      <c r="L93" s="19">
        <v>2</v>
      </c>
      <c r="M93" s="78">
        <v>25</v>
      </c>
      <c r="N93" s="19" t="s">
        <v>60</v>
      </c>
      <c r="P93" s="142" t="s">
        <v>125</v>
      </c>
    </row>
    <row r="94" spans="1:17" x14ac:dyDescent="0.25">
      <c r="A94" s="72">
        <v>1</v>
      </c>
      <c r="B94" s="55" t="s">
        <v>92</v>
      </c>
      <c r="C94" s="19"/>
      <c r="D94" s="19"/>
      <c r="E94" s="142" t="s">
        <v>290</v>
      </c>
      <c r="F94" s="142">
        <v>78</v>
      </c>
      <c r="G94" s="142">
        <v>24</v>
      </c>
      <c r="H94" s="142" t="s">
        <v>7</v>
      </c>
      <c r="I94" s="142" t="s">
        <v>56</v>
      </c>
      <c r="J94" s="142">
        <v>98</v>
      </c>
      <c r="K94" s="19">
        <f>J94*2</f>
        <v>196</v>
      </c>
      <c r="L94" s="19" t="s">
        <v>28</v>
      </c>
      <c r="M94" s="78">
        <v>30</v>
      </c>
      <c r="N94" s="19" t="s">
        <v>92</v>
      </c>
      <c r="Q94">
        <f>M53+M54</f>
        <v>34</v>
      </c>
    </row>
    <row r="95" spans="1:17" x14ac:dyDescent="0.25">
      <c r="A95" s="72">
        <v>1</v>
      </c>
      <c r="B95" s="55" t="s">
        <v>366</v>
      </c>
      <c r="C95" s="19"/>
      <c r="D95" s="19"/>
      <c r="E95" s="142">
        <v>82.8</v>
      </c>
      <c r="F95" s="142">
        <v>85</v>
      </c>
      <c r="G95" s="142">
        <v>24</v>
      </c>
      <c r="H95" s="142" t="s">
        <v>121</v>
      </c>
      <c r="I95" s="142" t="s">
        <v>56</v>
      </c>
      <c r="J95" s="142">
        <v>61</v>
      </c>
      <c r="K95" s="19">
        <f>J95*2</f>
        <v>122</v>
      </c>
      <c r="L95" s="19">
        <v>2</v>
      </c>
      <c r="M95" s="78">
        <v>30</v>
      </c>
      <c r="N95" s="19"/>
      <c r="Q95">
        <v>2</v>
      </c>
    </row>
    <row r="96" spans="1:17" x14ac:dyDescent="0.25">
      <c r="A96" s="72">
        <v>1</v>
      </c>
      <c r="B96" s="95" t="s">
        <v>219</v>
      </c>
      <c r="C96" s="19"/>
      <c r="D96" s="19"/>
      <c r="E96" s="142">
        <v>91</v>
      </c>
      <c r="F96" s="142">
        <v>95</v>
      </c>
      <c r="G96" s="142">
        <v>16</v>
      </c>
      <c r="H96" s="142" t="s">
        <v>122</v>
      </c>
      <c r="I96" s="142" t="s">
        <v>56</v>
      </c>
      <c r="J96" s="142">
        <v>80</v>
      </c>
      <c r="K96" s="19">
        <f>J96*1</f>
        <v>80</v>
      </c>
      <c r="L96" s="19">
        <v>3</v>
      </c>
      <c r="M96" s="78">
        <v>30</v>
      </c>
      <c r="N96" s="19"/>
      <c r="P96" s="142" t="s">
        <v>334</v>
      </c>
    </row>
    <row r="97" spans="1:21" x14ac:dyDescent="0.25">
      <c r="A97" s="72">
        <v>1</v>
      </c>
      <c r="B97" s="95" t="s">
        <v>220</v>
      </c>
      <c r="C97" s="19"/>
      <c r="D97" s="19"/>
      <c r="E97" s="142">
        <v>104.1</v>
      </c>
      <c r="F97" s="142" t="s">
        <v>3</v>
      </c>
      <c r="G97" s="142">
        <v>24</v>
      </c>
      <c r="H97" s="142" t="s">
        <v>7</v>
      </c>
      <c r="I97" s="142" t="s">
        <v>56</v>
      </c>
      <c r="J97" s="142">
        <v>92</v>
      </c>
      <c r="K97" s="19">
        <f>J97*2</f>
        <v>184</v>
      </c>
      <c r="L97" s="19" t="s">
        <v>28</v>
      </c>
      <c r="M97" s="78">
        <v>30</v>
      </c>
      <c r="N97" s="19" t="s">
        <v>92</v>
      </c>
      <c r="Q97">
        <f>M55+M65</f>
        <v>55</v>
      </c>
    </row>
    <row r="98" spans="1:21" x14ac:dyDescent="0.25">
      <c r="A98" s="72">
        <v>2</v>
      </c>
      <c r="B98" s="55" t="s">
        <v>281</v>
      </c>
      <c r="C98" s="19"/>
      <c r="D98" s="19"/>
      <c r="E98" s="142">
        <v>96.4</v>
      </c>
      <c r="F98" s="142" t="s">
        <v>3</v>
      </c>
      <c r="G98" s="142">
        <v>24</v>
      </c>
      <c r="H98" s="142" t="s">
        <v>111</v>
      </c>
      <c r="I98" s="142" t="s">
        <v>56</v>
      </c>
      <c r="J98" s="142">
        <v>78</v>
      </c>
      <c r="K98" s="19">
        <f>J98*2</f>
        <v>156</v>
      </c>
      <c r="L98" s="19">
        <v>1</v>
      </c>
      <c r="M98" s="78">
        <v>25</v>
      </c>
      <c r="N98" s="19" t="s">
        <v>79</v>
      </c>
      <c r="Q98">
        <v>2</v>
      </c>
    </row>
    <row r="99" spans="1:21" x14ac:dyDescent="0.25">
      <c r="A99" s="72">
        <v>3</v>
      </c>
      <c r="B99" s="55" t="s">
        <v>363</v>
      </c>
      <c r="C99" s="19"/>
      <c r="D99" s="19"/>
      <c r="E99" s="142">
        <v>114</v>
      </c>
      <c r="F99" s="142" t="s">
        <v>3</v>
      </c>
      <c r="G99" s="142">
        <v>24</v>
      </c>
      <c r="H99" s="142" t="s">
        <v>364</v>
      </c>
      <c r="I99" s="142" t="s">
        <v>56</v>
      </c>
      <c r="J99" s="142">
        <v>71</v>
      </c>
      <c r="K99" s="19">
        <f>J99*2</f>
        <v>142</v>
      </c>
      <c r="L99" s="19">
        <v>1</v>
      </c>
      <c r="M99" s="78">
        <v>22</v>
      </c>
      <c r="N99" s="19"/>
      <c r="P99" s="142" t="s">
        <v>127</v>
      </c>
    </row>
    <row r="100" spans="1:21" x14ac:dyDescent="0.25">
      <c r="A100" s="72">
        <v>4</v>
      </c>
      <c r="B100" s="55" t="s">
        <v>223</v>
      </c>
      <c r="C100" s="19"/>
      <c r="D100" s="19"/>
      <c r="E100" s="142">
        <v>115</v>
      </c>
      <c r="F100" s="142" t="s">
        <v>3</v>
      </c>
      <c r="G100" s="142">
        <v>20</v>
      </c>
      <c r="H100" s="142" t="s">
        <v>112</v>
      </c>
      <c r="I100" s="142" t="s">
        <v>56</v>
      </c>
      <c r="J100" s="142">
        <v>57</v>
      </c>
      <c r="K100" s="19">
        <f>J100*1.5</f>
        <v>85.5</v>
      </c>
      <c r="L100" s="19">
        <v>3</v>
      </c>
      <c r="M100" s="78">
        <v>20</v>
      </c>
      <c r="N100" s="19"/>
      <c r="P100" s="142"/>
      <c r="Q100">
        <f>M57+M59+M63+M69</f>
        <v>69</v>
      </c>
    </row>
    <row r="101" spans="1:21" ht="18.75" x14ac:dyDescent="0.25">
      <c r="A101" s="304" t="s">
        <v>45</v>
      </c>
      <c r="B101" s="304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4"/>
      <c r="N101" s="304"/>
      <c r="Q101">
        <v>4</v>
      </c>
    </row>
    <row r="102" spans="1:21" ht="18.75" x14ac:dyDescent="0.25">
      <c r="A102" s="72">
        <v>1</v>
      </c>
      <c r="B102" s="55" t="s">
        <v>170</v>
      </c>
      <c r="C102" s="161"/>
      <c r="D102" s="161"/>
      <c r="E102" s="142">
        <v>96</v>
      </c>
      <c r="F102" s="142" t="s">
        <v>6</v>
      </c>
      <c r="G102" s="142">
        <v>12</v>
      </c>
      <c r="H102" s="142" t="s">
        <v>171</v>
      </c>
      <c r="I102" s="142" t="s">
        <v>56</v>
      </c>
      <c r="J102" s="142">
        <v>80</v>
      </c>
      <c r="K102" s="162">
        <f>J102*1.5</f>
        <v>120</v>
      </c>
      <c r="L102" s="162">
        <v>1</v>
      </c>
      <c r="M102" s="162">
        <v>30</v>
      </c>
      <c r="N102" s="162"/>
      <c r="P102" s="142" t="s">
        <v>128</v>
      </c>
      <c r="T102" s="142" t="s">
        <v>171</v>
      </c>
    </row>
    <row r="103" spans="1:21" x14ac:dyDescent="0.25">
      <c r="A103" s="72">
        <v>2</v>
      </c>
      <c r="B103" s="55" t="s">
        <v>377</v>
      </c>
      <c r="C103" s="73"/>
      <c r="D103" s="73"/>
      <c r="E103" s="142">
        <v>80.099999999999994</v>
      </c>
      <c r="F103" s="142" t="s">
        <v>6</v>
      </c>
      <c r="G103" s="142">
        <v>10</v>
      </c>
      <c r="H103" s="142" t="s">
        <v>422</v>
      </c>
      <c r="I103" s="142" t="s">
        <v>56</v>
      </c>
      <c r="J103" s="142">
        <v>55</v>
      </c>
      <c r="K103" s="71">
        <f>J103*1.3</f>
        <v>71.5</v>
      </c>
      <c r="L103" s="162"/>
      <c r="M103" s="162">
        <v>25</v>
      </c>
      <c r="N103" s="162"/>
      <c r="Q103">
        <f>16</f>
        <v>16</v>
      </c>
      <c r="U103">
        <v>30</v>
      </c>
    </row>
    <row r="104" spans="1:21" ht="18.75" x14ac:dyDescent="0.25">
      <c r="A104" s="304" t="s">
        <v>46</v>
      </c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Q104">
        <v>1</v>
      </c>
      <c r="U104">
        <v>1</v>
      </c>
    </row>
    <row r="105" spans="1:21" x14ac:dyDescent="0.25">
      <c r="A105" s="72">
        <v>1</v>
      </c>
      <c r="B105" s="55" t="s">
        <v>84</v>
      </c>
      <c r="C105" s="19"/>
      <c r="D105" s="19"/>
      <c r="E105" s="142">
        <v>55</v>
      </c>
      <c r="F105" s="142">
        <v>58</v>
      </c>
      <c r="G105" s="142">
        <v>24</v>
      </c>
      <c r="H105" s="142" t="s">
        <v>81</v>
      </c>
      <c r="I105" s="142" t="s">
        <v>56</v>
      </c>
      <c r="J105" s="142">
        <v>50</v>
      </c>
      <c r="K105" s="19">
        <f>J105*2</f>
        <v>100</v>
      </c>
      <c r="L105" s="19">
        <v>2</v>
      </c>
      <c r="M105" s="78">
        <v>30</v>
      </c>
      <c r="N105" s="19" t="s">
        <v>86</v>
      </c>
      <c r="P105" s="142" t="s">
        <v>338</v>
      </c>
      <c r="T105" s="142" t="s">
        <v>365</v>
      </c>
    </row>
    <row r="106" spans="1:21" x14ac:dyDescent="0.25">
      <c r="A106" s="72">
        <v>2</v>
      </c>
      <c r="B106" s="55" t="s">
        <v>274</v>
      </c>
      <c r="C106" s="19"/>
      <c r="D106" s="19"/>
      <c r="E106" s="142">
        <v>54.6</v>
      </c>
      <c r="F106" s="142">
        <v>58</v>
      </c>
      <c r="G106" s="142">
        <v>16</v>
      </c>
      <c r="H106" s="142" t="s">
        <v>164</v>
      </c>
      <c r="I106" s="142" t="s">
        <v>56</v>
      </c>
      <c r="J106" s="142">
        <v>56</v>
      </c>
      <c r="K106" s="19">
        <f>J106*1</f>
        <v>56</v>
      </c>
      <c r="L106" s="19">
        <v>3</v>
      </c>
      <c r="M106" s="78">
        <v>25</v>
      </c>
      <c r="N106" s="19" t="s">
        <v>305</v>
      </c>
      <c r="Q106">
        <v>30</v>
      </c>
      <c r="U106">
        <v>25</v>
      </c>
    </row>
    <row r="107" spans="1:21" x14ac:dyDescent="0.25">
      <c r="A107" s="72">
        <v>1</v>
      </c>
      <c r="B107" s="55" t="s">
        <v>342</v>
      </c>
      <c r="C107" s="19"/>
      <c r="D107" s="19"/>
      <c r="E107" s="142">
        <v>66.599999999999994</v>
      </c>
      <c r="F107" s="142">
        <v>68</v>
      </c>
      <c r="G107" s="142">
        <v>24</v>
      </c>
      <c r="H107" s="142" t="s">
        <v>51</v>
      </c>
      <c r="I107" s="142" t="s">
        <v>56</v>
      </c>
      <c r="J107" s="142">
        <v>82</v>
      </c>
      <c r="K107" s="19">
        <f>J107*2</f>
        <v>164</v>
      </c>
      <c r="L107" s="19" t="s">
        <v>28</v>
      </c>
      <c r="M107" s="78">
        <v>30</v>
      </c>
      <c r="N107" s="19"/>
      <c r="Q107">
        <v>1</v>
      </c>
      <c r="U107">
        <v>1</v>
      </c>
    </row>
    <row r="108" spans="1:21" x14ac:dyDescent="0.25">
      <c r="A108" s="72">
        <v>2</v>
      </c>
      <c r="B108" s="55" t="s">
        <v>273</v>
      </c>
      <c r="C108" s="78"/>
      <c r="D108" s="78"/>
      <c r="E108" s="142">
        <v>60</v>
      </c>
      <c r="F108" s="142">
        <v>68</v>
      </c>
      <c r="G108" s="142">
        <v>24</v>
      </c>
      <c r="H108" s="142" t="s">
        <v>124</v>
      </c>
      <c r="I108" s="142" t="s">
        <v>56</v>
      </c>
      <c r="J108" s="142">
        <v>46</v>
      </c>
      <c r="K108" s="19">
        <f>J108*2</f>
        <v>92</v>
      </c>
      <c r="L108" s="19">
        <v>2</v>
      </c>
      <c r="M108" s="78">
        <v>25</v>
      </c>
      <c r="N108" s="19"/>
      <c r="P108" s="142" t="s">
        <v>129</v>
      </c>
      <c r="T108" s="142" t="s">
        <v>2</v>
      </c>
    </row>
    <row r="109" spans="1:21" x14ac:dyDescent="0.25">
      <c r="A109" s="72">
        <v>1</v>
      </c>
      <c r="B109" s="55" t="s">
        <v>141</v>
      </c>
      <c r="C109" s="19"/>
      <c r="D109" s="19"/>
      <c r="E109" s="142">
        <v>72.900000000000006</v>
      </c>
      <c r="F109" s="142">
        <v>73</v>
      </c>
      <c r="G109" s="142">
        <v>16</v>
      </c>
      <c r="H109" s="142" t="s">
        <v>124</v>
      </c>
      <c r="I109" s="142" t="s">
        <v>56</v>
      </c>
      <c r="J109" s="142">
        <v>78</v>
      </c>
      <c r="K109" s="19">
        <f>J109*1</f>
        <v>78</v>
      </c>
      <c r="L109" s="19">
        <v>2</v>
      </c>
      <c r="M109" s="78">
        <v>30</v>
      </c>
      <c r="N109" s="19"/>
      <c r="Q109">
        <f>M68</f>
        <v>18</v>
      </c>
      <c r="U109">
        <v>25</v>
      </c>
    </row>
    <row r="110" spans="1:21" x14ac:dyDescent="0.25">
      <c r="A110" s="72">
        <v>2</v>
      </c>
      <c r="B110" s="55" t="s">
        <v>145</v>
      </c>
      <c r="C110" s="19"/>
      <c r="D110" s="19"/>
      <c r="E110" s="142">
        <v>68.95</v>
      </c>
      <c r="F110" s="142">
        <v>73</v>
      </c>
      <c r="G110" s="142">
        <v>12</v>
      </c>
      <c r="H110" s="142" t="s">
        <v>69</v>
      </c>
      <c r="I110" s="142" t="s">
        <v>56</v>
      </c>
      <c r="J110" s="142">
        <v>84</v>
      </c>
      <c r="K110" s="19">
        <f>J110*0.8</f>
        <v>67.2</v>
      </c>
      <c r="L110" s="19">
        <v>1</v>
      </c>
      <c r="M110" s="78">
        <v>25</v>
      </c>
      <c r="N110" s="19"/>
      <c r="Q110">
        <v>1</v>
      </c>
      <c r="U110">
        <v>1</v>
      </c>
    </row>
    <row r="111" spans="1:21" x14ac:dyDescent="0.25">
      <c r="A111" s="72">
        <v>3</v>
      </c>
      <c r="B111" s="55" t="s">
        <v>301</v>
      </c>
      <c r="C111" s="19"/>
      <c r="D111" s="19"/>
      <c r="E111" s="142">
        <v>69</v>
      </c>
      <c r="F111" s="142">
        <v>73</v>
      </c>
      <c r="G111" s="142">
        <v>16</v>
      </c>
      <c r="H111" s="142" t="s">
        <v>124</v>
      </c>
      <c r="I111" s="142" t="s">
        <v>56</v>
      </c>
      <c r="J111" s="142">
        <v>64</v>
      </c>
      <c r="K111" s="19">
        <f>J111*1</f>
        <v>64</v>
      </c>
      <c r="L111" s="19">
        <v>1</v>
      </c>
      <c r="M111" s="78">
        <v>22</v>
      </c>
      <c r="N111" s="19"/>
      <c r="P111" s="142" t="s">
        <v>182</v>
      </c>
    </row>
    <row r="112" spans="1:21" x14ac:dyDescent="0.25">
      <c r="A112" s="72">
        <v>1</v>
      </c>
      <c r="B112" s="55" t="s">
        <v>378</v>
      </c>
      <c r="C112" s="19"/>
      <c r="D112" s="19"/>
      <c r="E112" s="142">
        <v>81.8</v>
      </c>
      <c r="F112" s="142" t="s">
        <v>47</v>
      </c>
      <c r="G112" s="142">
        <v>16</v>
      </c>
      <c r="H112" s="142" t="s">
        <v>336</v>
      </c>
      <c r="I112" s="142" t="s">
        <v>56</v>
      </c>
      <c r="J112" s="142">
        <v>83</v>
      </c>
      <c r="K112" s="19">
        <f>J112*1</f>
        <v>83</v>
      </c>
      <c r="L112" s="19">
        <v>2</v>
      </c>
      <c r="M112" s="78">
        <v>30</v>
      </c>
      <c r="N112" s="19"/>
      <c r="Q112">
        <f>M92</f>
        <v>30</v>
      </c>
    </row>
    <row r="113" spans="1:17" x14ac:dyDescent="0.25">
      <c r="A113" s="72">
        <v>2</v>
      </c>
      <c r="B113" s="55" t="s">
        <v>143</v>
      </c>
      <c r="C113" s="19"/>
      <c r="D113" s="19"/>
      <c r="E113" s="142">
        <v>81.099999999999994</v>
      </c>
      <c r="F113" s="142" t="s">
        <v>47</v>
      </c>
      <c r="G113" s="142">
        <v>12</v>
      </c>
      <c r="H113" s="142" t="s">
        <v>69</v>
      </c>
      <c r="I113" s="142" t="s">
        <v>56</v>
      </c>
      <c r="J113" s="142">
        <v>74</v>
      </c>
      <c r="K113" s="19">
        <f>J113*0.8</f>
        <v>59.2</v>
      </c>
      <c r="L113" s="19">
        <v>1</v>
      </c>
      <c r="M113" s="78">
        <v>25</v>
      </c>
      <c r="N113" s="19"/>
      <c r="Q113">
        <v>1</v>
      </c>
    </row>
    <row r="114" spans="1:17" x14ac:dyDescent="0.25">
      <c r="A114" s="72">
        <v>3</v>
      </c>
      <c r="B114" s="55" t="s">
        <v>142</v>
      </c>
      <c r="C114" s="19"/>
      <c r="D114" s="19"/>
      <c r="E114" s="142">
        <v>95.5</v>
      </c>
      <c r="F114" s="142" t="s">
        <v>47</v>
      </c>
      <c r="G114" s="142">
        <v>12</v>
      </c>
      <c r="H114" s="142" t="s">
        <v>69</v>
      </c>
      <c r="I114" s="142" t="s">
        <v>56</v>
      </c>
      <c r="J114" s="142">
        <v>67</v>
      </c>
      <c r="K114" s="19">
        <f>J114*0.8</f>
        <v>53.6</v>
      </c>
      <c r="L114" s="19">
        <v>1</v>
      </c>
      <c r="M114" s="78">
        <v>22</v>
      </c>
      <c r="N114" s="19"/>
      <c r="P114" s="142" t="s">
        <v>122</v>
      </c>
    </row>
    <row r="115" spans="1:17" ht="19.5" customHeight="1" x14ac:dyDescent="0.25">
      <c r="A115" s="304" t="s">
        <v>49</v>
      </c>
      <c r="B115" s="304"/>
      <c r="C115" s="304"/>
      <c r="D115" s="304"/>
      <c r="E115" s="304"/>
      <c r="F115" s="304"/>
      <c r="G115" s="304"/>
      <c r="H115" s="304"/>
      <c r="I115" s="304"/>
      <c r="J115" s="304"/>
      <c r="K115" s="304"/>
      <c r="L115" s="304"/>
      <c r="M115" s="304"/>
      <c r="N115" s="304"/>
      <c r="Q115">
        <f>M96</f>
        <v>30</v>
      </c>
    </row>
    <row r="116" spans="1:17" x14ac:dyDescent="0.25">
      <c r="A116" s="72">
        <v>1</v>
      </c>
      <c r="B116" s="55" t="s">
        <v>379</v>
      </c>
      <c r="C116" s="78"/>
      <c r="D116" s="78"/>
      <c r="E116" s="142">
        <v>46.2</v>
      </c>
      <c r="F116" s="142">
        <v>53</v>
      </c>
      <c r="G116" s="142">
        <v>10</v>
      </c>
      <c r="H116" s="142" t="s">
        <v>336</v>
      </c>
      <c r="I116" s="142" t="s">
        <v>56</v>
      </c>
      <c r="J116" s="142">
        <v>62</v>
      </c>
      <c r="K116" s="78">
        <f>J116*1.3</f>
        <v>80.600000000000009</v>
      </c>
      <c r="L116" s="19"/>
      <c r="M116" s="78">
        <v>30</v>
      </c>
      <c r="N116" s="19"/>
      <c r="Q116">
        <v>1</v>
      </c>
    </row>
    <row r="117" spans="1:17" x14ac:dyDescent="0.25">
      <c r="A117" s="72">
        <v>2</v>
      </c>
      <c r="B117" s="55" t="s">
        <v>380</v>
      </c>
      <c r="C117" s="78"/>
      <c r="D117" s="78"/>
      <c r="E117" s="142">
        <v>42.8</v>
      </c>
      <c r="F117" s="142">
        <v>53</v>
      </c>
      <c r="G117" s="142">
        <v>8</v>
      </c>
      <c r="H117" s="142" t="s">
        <v>336</v>
      </c>
      <c r="I117" s="142" t="s">
        <v>56</v>
      </c>
      <c r="J117" s="142">
        <v>68</v>
      </c>
      <c r="K117" s="78">
        <f>J117*1</f>
        <v>68</v>
      </c>
      <c r="L117" s="19">
        <v>1</v>
      </c>
      <c r="M117" s="78">
        <v>25</v>
      </c>
      <c r="N117" s="19"/>
      <c r="P117" s="142" t="s">
        <v>364</v>
      </c>
    </row>
    <row r="118" spans="1:17" x14ac:dyDescent="0.25">
      <c r="A118" s="72">
        <v>3</v>
      </c>
      <c r="B118" s="95" t="s">
        <v>235</v>
      </c>
      <c r="C118" s="78"/>
      <c r="D118" s="78"/>
      <c r="E118" s="142" t="s">
        <v>345</v>
      </c>
      <c r="F118" s="142">
        <v>53</v>
      </c>
      <c r="G118" s="142">
        <v>6</v>
      </c>
      <c r="H118" s="142" t="s">
        <v>7</v>
      </c>
      <c r="I118" s="142" t="s">
        <v>56</v>
      </c>
      <c r="J118" s="142">
        <v>41</v>
      </c>
      <c r="K118" s="78">
        <f>J118*0.5</f>
        <v>20.5</v>
      </c>
      <c r="L118" s="19"/>
      <c r="M118" s="78">
        <v>22</v>
      </c>
      <c r="N118" s="19" t="s">
        <v>92</v>
      </c>
      <c r="Q118">
        <v>22</v>
      </c>
    </row>
    <row r="119" spans="1:17" x14ac:dyDescent="0.25">
      <c r="A119" s="72">
        <v>1</v>
      </c>
      <c r="B119" s="55" t="s">
        <v>304</v>
      </c>
      <c r="C119" s="78"/>
      <c r="D119" s="78"/>
      <c r="E119" s="142" t="s">
        <v>154</v>
      </c>
      <c r="F119" s="142" t="s">
        <v>6</v>
      </c>
      <c r="G119" s="142">
        <v>12</v>
      </c>
      <c r="H119" s="142" t="s">
        <v>7</v>
      </c>
      <c r="I119" s="142" t="s">
        <v>56</v>
      </c>
      <c r="J119" s="142">
        <v>63</v>
      </c>
      <c r="K119" s="78">
        <f>J119*1.5</f>
        <v>94.5</v>
      </c>
      <c r="L119" s="19">
        <v>1</v>
      </c>
      <c r="M119" s="78">
        <v>30</v>
      </c>
      <c r="N119" s="19" t="s">
        <v>92</v>
      </c>
      <c r="Q119">
        <v>1</v>
      </c>
    </row>
    <row r="120" spans="1:17" x14ac:dyDescent="0.25">
      <c r="A120" s="72">
        <v>2</v>
      </c>
      <c r="B120" s="95" t="s">
        <v>105</v>
      </c>
      <c r="C120" s="78"/>
      <c r="D120" s="78"/>
      <c r="E120" s="142" t="s">
        <v>346</v>
      </c>
      <c r="F120" s="142" t="s">
        <v>6</v>
      </c>
      <c r="G120" s="142">
        <v>16</v>
      </c>
      <c r="H120" s="142" t="s">
        <v>2</v>
      </c>
      <c r="I120" s="142" t="s">
        <v>56</v>
      </c>
      <c r="J120" s="142">
        <v>44</v>
      </c>
      <c r="K120" s="78">
        <f>J120*2</f>
        <v>88</v>
      </c>
      <c r="L120" s="19">
        <v>1</v>
      </c>
      <c r="M120" s="78">
        <v>25</v>
      </c>
      <c r="N120" s="19" t="s">
        <v>39</v>
      </c>
      <c r="P120" s="142" t="s">
        <v>112</v>
      </c>
    </row>
    <row r="121" spans="1:17" x14ac:dyDescent="0.25">
      <c r="A121" s="72">
        <v>3</v>
      </c>
      <c r="B121" s="55" t="s">
        <v>343</v>
      </c>
      <c r="C121" s="78"/>
      <c r="D121" s="78"/>
      <c r="E121" s="142" t="s">
        <v>344</v>
      </c>
      <c r="F121" s="142" t="s">
        <v>6</v>
      </c>
      <c r="G121" s="142">
        <v>6</v>
      </c>
      <c r="H121" s="142" t="s">
        <v>69</v>
      </c>
      <c r="I121" s="142" t="s">
        <v>56</v>
      </c>
      <c r="J121" s="142">
        <v>108</v>
      </c>
      <c r="K121" s="78">
        <f>J121*0.5</f>
        <v>54</v>
      </c>
      <c r="L121" s="19"/>
      <c r="M121" s="78">
        <v>22</v>
      </c>
      <c r="N121" s="19"/>
      <c r="P121" s="142"/>
      <c r="Q121">
        <v>20</v>
      </c>
    </row>
    <row r="122" spans="1:17" x14ac:dyDescent="0.25">
      <c r="A122" s="28"/>
      <c r="B122" s="21"/>
      <c r="C122" s="22"/>
      <c r="D122" s="22"/>
      <c r="E122" s="23"/>
      <c r="F122" s="23"/>
      <c r="G122" s="24"/>
      <c r="H122" s="25"/>
      <c r="J122" s="22"/>
      <c r="K122" s="26"/>
      <c r="L122" s="20"/>
      <c r="M122" s="27"/>
      <c r="N122" s="20"/>
      <c r="Q122">
        <v>1</v>
      </c>
    </row>
    <row r="123" spans="1:17" x14ac:dyDescent="0.25">
      <c r="B123" s="18" t="s">
        <v>22</v>
      </c>
      <c r="D123" s="18" t="s">
        <v>24</v>
      </c>
      <c r="G123" s="18" t="s">
        <v>23</v>
      </c>
      <c r="L123" s="18" t="s">
        <v>29</v>
      </c>
    </row>
  </sheetData>
  <sortState ref="B49:M55">
    <sortCondition descending="1" ref="K49:K55"/>
  </sortState>
  <mergeCells count="24">
    <mergeCell ref="A7:N7"/>
    <mergeCell ref="A1:B1"/>
    <mergeCell ref="A2:N2"/>
    <mergeCell ref="A3:N3"/>
    <mergeCell ref="A5:N5"/>
    <mergeCell ref="A6:N6"/>
    <mergeCell ref="A8:N8"/>
    <mergeCell ref="E9:H9"/>
    <mergeCell ref="A12:N12"/>
    <mergeCell ref="A31:N31"/>
    <mergeCell ref="A36:N36"/>
    <mergeCell ref="A115:N115"/>
    <mergeCell ref="A75:B75"/>
    <mergeCell ref="A76:N76"/>
    <mergeCell ref="A77:N77"/>
    <mergeCell ref="A79:N79"/>
    <mergeCell ref="A80:N80"/>
    <mergeCell ref="A81:N81"/>
    <mergeCell ref="A86:N86"/>
    <mergeCell ref="A82:N82"/>
    <mergeCell ref="A84:N84"/>
    <mergeCell ref="A91:N91"/>
    <mergeCell ref="A101:N101"/>
    <mergeCell ref="A104:N104"/>
  </mergeCells>
  <pageMargins left="0.7" right="0.7" top="0.75" bottom="0.75" header="0.3" footer="0.3"/>
  <pageSetup paperSize="9" scale="54" orientation="portrait" horizontalDpi="360" verticalDpi="360" r:id="rId1"/>
  <rowBreaks count="1" manualBreakCount="1">
    <brk id="7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2"/>
  <sheetViews>
    <sheetView topLeftCell="A40" zoomScale="85" zoomScaleNormal="85" workbookViewId="0">
      <selection activeCell="Q52" sqref="Q52"/>
    </sheetView>
  </sheetViews>
  <sheetFormatPr defaultRowHeight="15.75" x14ac:dyDescent="0.25"/>
  <cols>
    <col min="1" max="1" width="6.25" style="18" customWidth="1"/>
    <col min="2" max="2" width="22.875" style="18" customWidth="1"/>
    <col min="3" max="4" width="7" style="18" customWidth="1"/>
    <col min="5" max="5" width="8.125" style="18" customWidth="1"/>
    <col min="6" max="6" width="6" style="18" customWidth="1"/>
    <col min="7" max="7" width="6.125" style="18" customWidth="1"/>
    <col min="8" max="8" width="24.5" style="18" customWidth="1"/>
    <col min="9" max="10" width="8.375" style="18" customWidth="1"/>
    <col min="11" max="12" width="8.25" style="18" customWidth="1"/>
    <col min="13" max="13" width="22.875" style="18" customWidth="1"/>
  </cols>
  <sheetData>
    <row r="1" spans="1:19" x14ac:dyDescent="0.25">
      <c r="A1" s="306" t="s">
        <v>429</v>
      </c>
      <c r="B1" s="298"/>
      <c r="C1" s="160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9" ht="20.25" x14ac:dyDescent="0.3">
      <c r="A2" s="300" t="s">
        <v>10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</row>
    <row r="3" spans="1:19" ht="20.25" x14ac:dyDescent="0.3">
      <c r="A3" s="300" t="s">
        <v>72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</row>
    <row r="4" spans="1:19" ht="20.25" x14ac:dyDescent="0.3">
      <c r="A4" s="157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</row>
    <row r="5" spans="1:19" ht="22.5" x14ac:dyDescent="0.3">
      <c r="A5" s="301" t="s">
        <v>25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</row>
    <row r="6" spans="1:19" ht="22.5" x14ac:dyDescent="0.3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</row>
    <row r="7" spans="1:19" ht="23.25" x14ac:dyDescent="0.35">
      <c r="A7" s="302" t="s">
        <v>11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</row>
    <row r="8" spans="1:19" ht="18.75" x14ac:dyDescent="0.3">
      <c r="A8" s="303" t="s">
        <v>384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</row>
    <row r="9" spans="1:19" x14ac:dyDescent="0.25">
      <c r="A9" s="10"/>
      <c r="B9" s="11"/>
      <c r="C9" s="11"/>
      <c r="D9" s="11"/>
      <c r="E9" s="305"/>
      <c r="F9" s="305"/>
      <c r="G9" s="305"/>
      <c r="H9" s="305"/>
      <c r="I9" s="159"/>
      <c r="J9" s="159"/>
      <c r="K9" s="10"/>
      <c r="L9" s="10"/>
      <c r="M9" s="80"/>
    </row>
    <row r="10" spans="1:19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3"/>
    </row>
    <row r="11" spans="1:19" ht="22.5" x14ac:dyDescent="0.25">
      <c r="A11" s="89" t="s">
        <v>12</v>
      </c>
      <c r="B11" s="89" t="s">
        <v>13</v>
      </c>
      <c r="C11" s="89" t="s">
        <v>14</v>
      </c>
      <c r="D11" s="89" t="s">
        <v>15</v>
      </c>
      <c r="E11" s="89" t="s">
        <v>16</v>
      </c>
      <c r="F11" s="89" t="s">
        <v>0</v>
      </c>
      <c r="G11" s="89" t="s">
        <v>17</v>
      </c>
      <c r="H11" s="89" t="s">
        <v>18</v>
      </c>
      <c r="I11" s="89" t="s">
        <v>19</v>
      </c>
      <c r="J11" s="89" t="s">
        <v>20</v>
      </c>
      <c r="K11" s="89" t="s">
        <v>1</v>
      </c>
      <c r="L11" s="85" t="s">
        <v>38</v>
      </c>
      <c r="M11" s="29" t="s">
        <v>21</v>
      </c>
    </row>
    <row r="12" spans="1:19" ht="18.75" x14ac:dyDescent="0.25">
      <c r="A12" s="304" t="s">
        <v>44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P12" s="183" t="s">
        <v>97</v>
      </c>
      <c r="S12" s="183" t="s">
        <v>393</v>
      </c>
    </row>
    <row r="13" spans="1:19" x14ac:dyDescent="0.25">
      <c r="A13" s="72">
        <v>1</v>
      </c>
      <c r="B13" s="55" t="s">
        <v>242</v>
      </c>
      <c r="C13" s="19"/>
      <c r="D13" s="19"/>
      <c r="E13" s="144" t="s">
        <v>329</v>
      </c>
      <c r="F13" s="142">
        <v>73</v>
      </c>
      <c r="G13" s="142">
        <v>32</v>
      </c>
      <c r="H13" s="142" t="s">
        <v>97</v>
      </c>
      <c r="I13" s="142" t="s">
        <v>56</v>
      </c>
      <c r="J13" s="142">
        <v>31</v>
      </c>
      <c r="K13" s="19">
        <f>J13*1.5</f>
        <v>46.5</v>
      </c>
      <c r="L13" s="19">
        <v>30</v>
      </c>
      <c r="M13" s="19"/>
      <c r="P13">
        <f>L13+L19</f>
        <v>55</v>
      </c>
      <c r="Q13">
        <f>L39+L74+L75</f>
        <v>80</v>
      </c>
      <c r="S13">
        <f>L17</f>
        <v>22</v>
      </c>
    </row>
    <row r="14" spans="1:19" x14ac:dyDescent="0.25">
      <c r="A14" s="72">
        <v>2</v>
      </c>
      <c r="B14" s="55" t="s">
        <v>192</v>
      </c>
      <c r="C14" s="19"/>
      <c r="D14" s="19"/>
      <c r="E14" s="144">
        <v>71</v>
      </c>
      <c r="F14" s="142">
        <v>73</v>
      </c>
      <c r="G14" s="142">
        <v>28</v>
      </c>
      <c r="H14" s="142" t="s">
        <v>7</v>
      </c>
      <c r="I14" s="142" t="s">
        <v>56</v>
      </c>
      <c r="J14" s="142">
        <v>38</v>
      </c>
      <c r="K14" s="19">
        <f>J14</f>
        <v>38</v>
      </c>
      <c r="L14" s="19">
        <v>25</v>
      </c>
      <c r="M14" s="19" t="s">
        <v>92</v>
      </c>
    </row>
    <row r="15" spans="1:19" x14ac:dyDescent="0.25">
      <c r="A15" s="72">
        <v>1</v>
      </c>
      <c r="B15" s="55" t="s">
        <v>430</v>
      </c>
      <c r="C15" s="19"/>
      <c r="D15" s="19"/>
      <c r="E15" s="144">
        <v>76.900000000000006</v>
      </c>
      <c r="F15" s="142">
        <v>78</v>
      </c>
      <c r="G15" s="142">
        <v>32</v>
      </c>
      <c r="H15" s="142" t="s">
        <v>391</v>
      </c>
      <c r="I15" s="142" t="s">
        <v>56</v>
      </c>
      <c r="J15" s="142">
        <v>41</v>
      </c>
      <c r="K15" s="19">
        <f>J15*1.5</f>
        <v>61.5</v>
      </c>
      <c r="L15" s="19">
        <v>30</v>
      </c>
      <c r="M15" s="19"/>
      <c r="P15" s="183" t="s">
        <v>7</v>
      </c>
      <c r="S15" s="183" t="s">
        <v>356</v>
      </c>
    </row>
    <row r="16" spans="1:19" x14ac:dyDescent="0.25">
      <c r="A16" s="72">
        <v>2</v>
      </c>
      <c r="B16" s="55" t="s">
        <v>54</v>
      </c>
      <c r="C16" s="19"/>
      <c r="D16" s="19"/>
      <c r="E16" s="144">
        <v>75.7</v>
      </c>
      <c r="F16" s="142">
        <v>78</v>
      </c>
      <c r="G16" s="142">
        <v>28</v>
      </c>
      <c r="H16" s="142" t="s">
        <v>5</v>
      </c>
      <c r="I16" s="142" t="s">
        <v>56</v>
      </c>
      <c r="J16" s="142">
        <v>61</v>
      </c>
      <c r="K16" s="19">
        <f>J16</f>
        <v>61</v>
      </c>
      <c r="L16" s="19">
        <v>25</v>
      </c>
      <c r="M16" s="19" t="s">
        <v>4</v>
      </c>
      <c r="P16">
        <f>L14+L22+L24</f>
        <v>70</v>
      </c>
      <c r="Q16">
        <f>L80+L83+L92+L99+L100</f>
        <v>140</v>
      </c>
      <c r="S16">
        <f>L21</f>
        <v>30</v>
      </c>
    </row>
    <row r="17" spans="1:19" x14ac:dyDescent="0.25">
      <c r="A17" s="72">
        <v>3</v>
      </c>
      <c r="B17" s="55" t="s">
        <v>431</v>
      </c>
      <c r="C17" s="19"/>
      <c r="D17" s="19"/>
      <c r="E17" s="144" t="s">
        <v>392</v>
      </c>
      <c r="F17" s="142">
        <v>78</v>
      </c>
      <c r="G17" s="142">
        <v>32</v>
      </c>
      <c r="H17" s="142" t="s">
        <v>393</v>
      </c>
      <c r="I17" s="142" t="s">
        <v>56</v>
      </c>
      <c r="J17" s="142">
        <v>37</v>
      </c>
      <c r="K17" s="19">
        <f>J17*1.5</f>
        <v>55.5</v>
      </c>
      <c r="L17" s="19">
        <v>22</v>
      </c>
      <c r="M17" s="19"/>
    </row>
    <row r="18" spans="1:19" x14ac:dyDescent="0.25">
      <c r="A18" s="72">
        <v>1</v>
      </c>
      <c r="B18" s="55" t="s">
        <v>193</v>
      </c>
      <c r="C18" s="19"/>
      <c r="D18" s="19"/>
      <c r="E18" s="144" t="s">
        <v>388</v>
      </c>
      <c r="F18" s="142">
        <v>85</v>
      </c>
      <c r="G18" s="142">
        <v>32</v>
      </c>
      <c r="H18" s="142" t="s">
        <v>111</v>
      </c>
      <c r="I18" s="142" t="s">
        <v>56</v>
      </c>
      <c r="J18" s="142">
        <v>58</v>
      </c>
      <c r="K18" s="19">
        <f>J18*1.5</f>
        <v>87</v>
      </c>
      <c r="L18" s="19">
        <v>30</v>
      </c>
      <c r="M18" s="19" t="s">
        <v>520</v>
      </c>
      <c r="P18" s="183" t="s">
        <v>391</v>
      </c>
      <c r="S18" s="183" t="s">
        <v>387</v>
      </c>
    </row>
    <row r="19" spans="1:19" x14ac:dyDescent="0.25">
      <c r="A19" s="72">
        <v>2</v>
      </c>
      <c r="B19" s="55" t="s">
        <v>347</v>
      </c>
      <c r="C19" s="19"/>
      <c r="D19" s="19"/>
      <c r="E19" s="144" t="s">
        <v>389</v>
      </c>
      <c r="F19" s="142">
        <v>85</v>
      </c>
      <c r="G19" s="142">
        <v>32</v>
      </c>
      <c r="H19" s="142" t="s">
        <v>97</v>
      </c>
      <c r="I19" s="142" t="s">
        <v>56</v>
      </c>
      <c r="J19" s="142">
        <v>49</v>
      </c>
      <c r="K19" s="19">
        <f>J19*1.5</f>
        <v>73.5</v>
      </c>
      <c r="L19" s="19">
        <v>25</v>
      </c>
      <c r="M19" s="19"/>
      <c r="P19">
        <f>L15</f>
        <v>30</v>
      </c>
      <c r="S19">
        <f>L26</f>
        <v>25</v>
      </c>
    </row>
    <row r="20" spans="1:19" x14ac:dyDescent="0.25">
      <c r="A20" s="72">
        <v>3</v>
      </c>
      <c r="B20" s="55" t="s">
        <v>8</v>
      </c>
      <c r="C20" s="19"/>
      <c r="D20" s="19"/>
      <c r="E20" s="144">
        <v>82</v>
      </c>
      <c r="F20" s="142">
        <v>85</v>
      </c>
      <c r="G20" s="142">
        <v>36</v>
      </c>
      <c r="H20" s="142" t="s">
        <v>5</v>
      </c>
      <c r="I20" s="142" t="s">
        <v>56</v>
      </c>
      <c r="J20" s="142">
        <v>36</v>
      </c>
      <c r="K20" s="19">
        <f>J20*2</f>
        <v>72</v>
      </c>
      <c r="L20" s="19">
        <v>22</v>
      </c>
      <c r="M20" s="19"/>
    </row>
    <row r="21" spans="1:19" x14ac:dyDescent="0.25">
      <c r="A21" s="72">
        <v>1</v>
      </c>
      <c r="B21" s="55" t="s">
        <v>369</v>
      </c>
      <c r="C21" s="19"/>
      <c r="D21" s="19"/>
      <c r="E21" s="144">
        <v>89.7</v>
      </c>
      <c r="F21" s="142">
        <v>95</v>
      </c>
      <c r="G21" s="142">
        <v>32</v>
      </c>
      <c r="H21" s="142" t="s">
        <v>356</v>
      </c>
      <c r="I21" s="142" t="s">
        <v>56</v>
      </c>
      <c r="J21" s="142">
        <v>45</v>
      </c>
      <c r="K21" s="19">
        <f>J21*1.5</f>
        <v>67.5</v>
      </c>
      <c r="L21" s="19">
        <v>30</v>
      </c>
      <c r="M21" s="19"/>
      <c r="P21" s="183" t="s">
        <v>5</v>
      </c>
      <c r="S21" s="184" t="s">
        <v>362</v>
      </c>
    </row>
    <row r="22" spans="1:19" x14ac:dyDescent="0.25">
      <c r="A22" s="72">
        <v>2</v>
      </c>
      <c r="B22" s="55" t="s">
        <v>40</v>
      </c>
      <c r="C22" s="19"/>
      <c r="D22" s="19"/>
      <c r="E22" s="144">
        <v>90.3</v>
      </c>
      <c r="F22" s="142">
        <v>95</v>
      </c>
      <c r="G22" s="142">
        <v>32</v>
      </c>
      <c r="H22" s="142" t="s">
        <v>7</v>
      </c>
      <c r="I22" s="142" t="s">
        <v>56</v>
      </c>
      <c r="J22" s="142">
        <v>45</v>
      </c>
      <c r="K22" s="19">
        <f>J22*1.5</f>
        <v>67.5</v>
      </c>
      <c r="L22" s="19">
        <v>25</v>
      </c>
      <c r="M22" s="19" t="s">
        <v>92</v>
      </c>
      <c r="P22">
        <f>L16+L20+L25+L27</f>
        <v>99</v>
      </c>
      <c r="Q22">
        <f>L44</f>
        <v>22</v>
      </c>
      <c r="S22">
        <f>L31</f>
        <v>30</v>
      </c>
    </row>
    <row r="23" spans="1:19" x14ac:dyDescent="0.25">
      <c r="A23" s="72">
        <v>3</v>
      </c>
      <c r="B23" s="55" t="s">
        <v>195</v>
      </c>
      <c r="C23" s="19"/>
      <c r="D23" s="19"/>
      <c r="E23" s="144" t="s">
        <v>390</v>
      </c>
      <c r="F23" s="142">
        <v>95</v>
      </c>
      <c r="G23" s="142">
        <v>32</v>
      </c>
      <c r="H23" s="142" t="s">
        <v>164</v>
      </c>
      <c r="I23" s="142" t="s">
        <v>56</v>
      </c>
      <c r="J23" s="142">
        <v>42</v>
      </c>
      <c r="K23" s="19">
        <f>J23*1.5</f>
        <v>63</v>
      </c>
      <c r="L23" s="19">
        <v>22</v>
      </c>
      <c r="M23" s="19" t="s">
        <v>305</v>
      </c>
    </row>
    <row r="24" spans="1:19" x14ac:dyDescent="0.25">
      <c r="A24" s="72">
        <v>4</v>
      </c>
      <c r="B24" s="55" t="s">
        <v>386</v>
      </c>
      <c r="C24" s="19"/>
      <c r="D24" s="19"/>
      <c r="E24" s="144">
        <v>88</v>
      </c>
      <c r="F24" s="142">
        <v>95</v>
      </c>
      <c r="G24" s="142">
        <v>32</v>
      </c>
      <c r="H24" s="142" t="s">
        <v>7</v>
      </c>
      <c r="I24" s="142" t="s">
        <v>56</v>
      </c>
      <c r="J24" s="142">
        <v>40</v>
      </c>
      <c r="K24" s="19">
        <f>J24*1.5</f>
        <v>60</v>
      </c>
      <c r="L24" s="19">
        <v>20</v>
      </c>
      <c r="M24" s="19" t="s">
        <v>92</v>
      </c>
      <c r="P24" s="183" t="s">
        <v>111</v>
      </c>
    </row>
    <row r="25" spans="1:19" x14ac:dyDescent="0.25">
      <c r="A25" s="72">
        <v>1</v>
      </c>
      <c r="B25" s="55" t="s">
        <v>4</v>
      </c>
      <c r="C25" s="19"/>
      <c r="D25" s="19"/>
      <c r="E25" s="144">
        <v>116</v>
      </c>
      <c r="F25" s="142" t="s">
        <v>3</v>
      </c>
      <c r="G25" s="142">
        <v>36</v>
      </c>
      <c r="H25" s="142" t="s">
        <v>5</v>
      </c>
      <c r="I25" s="142" t="s">
        <v>56</v>
      </c>
      <c r="J25" s="142">
        <v>60</v>
      </c>
      <c r="K25" s="19">
        <f>J25*2</f>
        <v>120</v>
      </c>
      <c r="L25" s="19">
        <v>30</v>
      </c>
      <c r="M25" s="19" t="s">
        <v>27</v>
      </c>
      <c r="P25">
        <f>L18+L32</f>
        <v>60</v>
      </c>
      <c r="Q25">
        <f>L81</f>
        <v>30</v>
      </c>
    </row>
    <row r="26" spans="1:19" x14ac:dyDescent="0.25">
      <c r="A26" s="72">
        <v>2</v>
      </c>
      <c r="B26" s="55" t="s">
        <v>385</v>
      </c>
      <c r="C26" s="19"/>
      <c r="D26" s="19"/>
      <c r="E26" s="144">
        <v>97.6</v>
      </c>
      <c r="F26" s="142" t="s">
        <v>3</v>
      </c>
      <c r="G26" s="142">
        <v>32</v>
      </c>
      <c r="H26" s="142" t="s">
        <v>387</v>
      </c>
      <c r="I26" s="142" t="s">
        <v>56</v>
      </c>
      <c r="J26" s="142">
        <v>62</v>
      </c>
      <c r="K26" s="19">
        <f>J26*1.5</f>
        <v>93</v>
      </c>
      <c r="L26" s="19">
        <v>25</v>
      </c>
      <c r="M26" s="19"/>
    </row>
    <row r="27" spans="1:19" x14ac:dyDescent="0.25">
      <c r="A27" s="72">
        <v>3</v>
      </c>
      <c r="B27" s="55" t="s">
        <v>64</v>
      </c>
      <c r="C27" s="19"/>
      <c r="D27" s="19"/>
      <c r="E27" s="144">
        <v>116</v>
      </c>
      <c r="F27" s="142" t="s">
        <v>3</v>
      </c>
      <c r="G27" s="142">
        <v>32</v>
      </c>
      <c r="H27" s="142" t="s">
        <v>5</v>
      </c>
      <c r="I27" s="142" t="s">
        <v>56</v>
      </c>
      <c r="J27" s="142">
        <v>53</v>
      </c>
      <c r="K27" s="19">
        <f>J27*1.5</f>
        <v>79.5</v>
      </c>
      <c r="L27" s="19">
        <v>22</v>
      </c>
      <c r="M27" s="19" t="s">
        <v>27</v>
      </c>
      <c r="P27" s="183" t="s">
        <v>164</v>
      </c>
    </row>
    <row r="28" spans="1:19" ht="18.75" x14ac:dyDescent="0.25">
      <c r="A28" s="304" t="s">
        <v>66</v>
      </c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P28">
        <f>L23+L29+L30</f>
        <v>77</v>
      </c>
      <c r="Q28">
        <f>L52+L73</f>
        <v>48</v>
      </c>
    </row>
    <row r="29" spans="1:19" ht="18.75" x14ac:dyDescent="0.25">
      <c r="A29" s="72">
        <v>1</v>
      </c>
      <c r="B29" s="35" t="s">
        <v>302</v>
      </c>
      <c r="C29" s="181"/>
      <c r="D29" s="181"/>
      <c r="E29" s="144">
        <v>56</v>
      </c>
      <c r="F29" s="144">
        <v>58</v>
      </c>
      <c r="G29" s="144">
        <v>12</v>
      </c>
      <c r="H29" s="144" t="s">
        <v>164</v>
      </c>
      <c r="I29" s="144" t="s">
        <v>56</v>
      </c>
      <c r="J29" s="144">
        <v>57</v>
      </c>
      <c r="K29" s="182">
        <f>J29*0.5</f>
        <v>28.5</v>
      </c>
      <c r="L29" s="182">
        <v>30</v>
      </c>
      <c r="M29" s="182" t="s">
        <v>305</v>
      </c>
    </row>
    <row r="30" spans="1:19" ht="18.75" x14ac:dyDescent="0.25">
      <c r="A30" s="72">
        <v>2</v>
      </c>
      <c r="B30" s="55" t="s">
        <v>303</v>
      </c>
      <c r="C30" s="181"/>
      <c r="D30" s="181"/>
      <c r="E30" s="144" t="s">
        <v>394</v>
      </c>
      <c r="F30" s="144">
        <v>58</v>
      </c>
      <c r="G30" s="144">
        <v>12</v>
      </c>
      <c r="H30" s="144" t="s">
        <v>164</v>
      </c>
      <c r="I30" s="144" t="s">
        <v>56</v>
      </c>
      <c r="J30" s="144">
        <v>30</v>
      </c>
      <c r="K30" s="182">
        <f>J30*0.5</f>
        <v>15</v>
      </c>
      <c r="L30" s="182">
        <v>25</v>
      </c>
      <c r="M30" s="182" t="s">
        <v>305</v>
      </c>
      <c r="P30" s="183" t="s">
        <v>336</v>
      </c>
    </row>
    <row r="31" spans="1:19" ht="18.75" x14ac:dyDescent="0.25">
      <c r="A31" s="72">
        <v>1</v>
      </c>
      <c r="B31" s="55" t="s">
        <v>359</v>
      </c>
      <c r="C31" s="181"/>
      <c r="D31" s="181"/>
      <c r="E31" s="144">
        <v>60</v>
      </c>
      <c r="F31" s="144">
        <v>63</v>
      </c>
      <c r="G31" s="144">
        <v>20</v>
      </c>
      <c r="H31" s="144" t="s">
        <v>362</v>
      </c>
      <c r="I31" s="144" t="s">
        <v>56</v>
      </c>
      <c r="J31" s="144">
        <v>31</v>
      </c>
      <c r="K31" s="182">
        <f>J31*1.5</f>
        <v>46.5</v>
      </c>
      <c r="L31" s="182">
        <v>30</v>
      </c>
      <c r="M31" s="182"/>
      <c r="P31">
        <v>2</v>
      </c>
      <c r="Q31">
        <f>L34+L98</f>
        <v>60</v>
      </c>
    </row>
    <row r="32" spans="1:19" ht="18.75" x14ac:dyDescent="0.25">
      <c r="A32" s="72">
        <v>1</v>
      </c>
      <c r="B32" s="55" t="s">
        <v>57</v>
      </c>
      <c r="C32" s="181"/>
      <c r="D32" s="181"/>
      <c r="E32" s="144">
        <v>66.8</v>
      </c>
      <c r="F32" s="144">
        <v>68</v>
      </c>
      <c r="G32" s="144">
        <v>12</v>
      </c>
      <c r="H32" s="144" t="s">
        <v>111</v>
      </c>
      <c r="I32" s="144" t="s">
        <v>56</v>
      </c>
      <c r="J32" s="144">
        <v>35</v>
      </c>
      <c r="K32" s="182">
        <f>J32*0.5</f>
        <v>17.5</v>
      </c>
      <c r="L32" s="182">
        <v>30</v>
      </c>
      <c r="M32" s="182" t="s">
        <v>79</v>
      </c>
    </row>
    <row r="33" spans="1:17" ht="18.75" x14ac:dyDescent="0.25">
      <c r="A33" s="304" t="s">
        <v>41</v>
      </c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P33" s="183" t="s">
        <v>124</v>
      </c>
    </row>
    <row r="34" spans="1:17" x14ac:dyDescent="0.25">
      <c r="A34" s="72">
        <v>1</v>
      </c>
      <c r="B34" s="35" t="s">
        <v>370</v>
      </c>
      <c r="C34" s="19"/>
      <c r="D34" s="19"/>
      <c r="E34" s="142" t="s">
        <v>321</v>
      </c>
      <c r="F34" s="142">
        <v>68</v>
      </c>
      <c r="G34" s="142">
        <v>20</v>
      </c>
      <c r="H34" s="142" t="s">
        <v>336</v>
      </c>
      <c r="I34" s="142" t="s">
        <v>56</v>
      </c>
      <c r="J34" s="142">
        <v>61</v>
      </c>
      <c r="K34" s="19">
        <f>J34*1.5</f>
        <v>91.5</v>
      </c>
      <c r="L34" s="78">
        <v>30</v>
      </c>
      <c r="M34" s="19"/>
      <c r="P34">
        <v>5</v>
      </c>
      <c r="Q34">
        <f>L35+L43+L57+L93+L94</f>
        <v>125</v>
      </c>
    </row>
    <row r="35" spans="1:17" x14ac:dyDescent="0.25">
      <c r="A35" s="72">
        <v>2</v>
      </c>
      <c r="B35" s="55" t="s">
        <v>201</v>
      </c>
      <c r="C35" s="19"/>
      <c r="D35" s="19"/>
      <c r="E35" s="142" t="s">
        <v>321</v>
      </c>
      <c r="F35" s="142">
        <v>68</v>
      </c>
      <c r="G35" s="142">
        <v>24</v>
      </c>
      <c r="H35" s="142" t="s">
        <v>124</v>
      </c>
      <c r="I35" s="142" t="s">
        <v>56</v>
      </c>
      <c r="J35" s="142">
        <v>33</v>
      </c>
      <c r="K35" s="19">
        <f>J35*2</f>
        <v>66</v>
      </c>
      <c r="L35" s="78">
        <v>25</v>
      </c>
      <c r="M35" s="19"/>
    </row>
    <row r="36" spans="1:17" x14ac:dyDescent="0.25">
      <c r="A36" s="72">
        <v>3</v>
      </c>
      <c r="B36" s="55" t="s">
        <v>432</v>
      </c>
      <c r="C36" s="19"/>
      <c r="D36" s="19"/>
      <c r="E36" s="142">
        <v>59.5</v>
      </c>
      <c r="F36" s="142">
        <v>68</v>
      </c>
      <c r="G36" s="142">
        <v>16</v>
      </c>
      <c r="H36" s="142" t="s">
        <v>401</v>
      </c>
      <c r="I36" s="142" t="s">
        <v>56</v>
      </c>
      <c r="J36" s="142">
        <v>31</v>
      </c>
      <c r="K36" s="19">
        <f>J36</f>
        <v>31</v>
      </c>
      <c r="L36" s="78">
        <v>22</v>
      </c>
      <c r="M36" s="19"/>
      <c r="P36" s="183" t="s">
        <v>401</v>
      </c>
    </row>
    <row r="37" spans="1:17" x14ac:dyDescent="0.25">
      <c r="A37" s="72">
        <v>1</v>
      </c>
      <c r="B37" s="55" t="s">
        <v>82</v>
      </c>
      <c r="C37" s="19"/>
      <c r="D37" s="19"/>
      <c r="E37" s="142" t="s">
        <v>403</v>
      </c>
      <c r="F37" s="142">
        <v>73</v>
      </c>
      <c r="G37" s="142">
        <v>24</v>
      </c>
      <c r="H37" s="142" t="s">
        <v>83</v>
      </c>
      <c r="I37" s="142" t="s">
        <v>56</v>
      </c>
      <c r="J37" s="142">
        <v>44</v>
      </c>
      <c r="K37" s="19">
        <f>J37*2</f>
        <v>88</v>
      </c>
      <c r="L37" s="78">
        <v>30</v>
      </c>
      <c r="M37" s="19"/>
      <c r="P37">
        <v>1</v>
      </c>
      <c r="Q37">
        <f>L36</f>
        <v>22</v>
      </c>
    </row>
    <row r="38" spans="1:17" x14ac:dyDescent="0.25">
      <c r="A38" s="72">
        <v>1</v>
      </c>
      <c r="B38" s="55" t="s">
        <v>316</v>
      </c>
      <c r="C38" s="19"/>
      <c r="D38" s="19"/>
      <c r="E38" s="142">
        <v>76.099999999999994</v>
      </c>
      <c r="F38" s="142">
        <v>78</v>
      </c>
      <c r="G38" s="142">
        <v>24</v>
      </c>
      <c r="H38" s="142" t="s">
        <v>332</v>
      </c>
      <c r="I38" s="142" t="s">
        <v>56</v>
      </c>
      <c r="J38" s="142">
        <v>58</v>
      </c>
      <c r="K38" s="19">
        <f>J38*2</f>
        <v>116</v>
      </c>
      <c r="L38" s="78">
        <v>30</v>
      </c>
      <c r="M38" s="19"/>
    </row>
    <row r="39" spans="1:17" x14ac:dyDescent="0.25">
      <c r="A39" s="72">
        <v>2</v>
      </c>
      <c r="B39" s="55" t="s">
        <v>433</v>
      </c>
      <c r="C39" s="19"/>
      <c r="D39" s="19"/>
      <c r="E39" s="142" t="s">
        <v>154</v>
      </c>
      <c r="F39" s="142">
        <v>78</v>
      </c>
      <c r="G39" s="142">
        <v>20</v>
      </c>
      <c r="H39" s="142" t="s">
        <v>97</v>
      </c>
      <c r="I39" s="142" t="s">
        <v>56</v>
      </c>
      <c r="J39" s="142">
        <v>63</v>
      </c>
      <c r="K39" s="19">
        <f>J39*1.5</f>
        <v>94.5</v>
      </c>
      <c r="L39" s="78">
        <v>25</v>
      </c>
      <c r="M39" s="19"/>
      <c r="P39" s="183" t="s">
        <v>83</v>
      </c>
    </row>
    <row r="40" spans="1:17" x14ac:dyDescent="0.25">
      <c r="A40" s="72">
        <v>3</v>
      </c>
      <c r="B40" s="55" t="s">
        <v>68</v>
      </c>
      <c r="C40" s="19"/>
      <c r="D40" s="19"/>
      <c r="E40" s="142">
        <v>75.849999999999994</v>
      </c>
      <c r="F40" s="142">
        <v>78</v>
      </c>
      <c r="G40" s="142">
        <v>20</v>
      </c>
      <c r="H40" s="142" t="s">
        <v>69</v>
      </c>
      <c r="I40" s="142" t="s">
        <v>56</v>
      </c>
      <c r="J40" s="142">
        <v>57</v>
      </c>
      <c r="K40" s="19">
        <f>J40*1.5</f>
        <v>85.5</v>
      </c>
      <c r="L40" s="78">
        <v>22</v>
      </c>
      <c r="M40" s="19"/>
      <c r="P40">
        <v>1</v>
      </c>
      <c r="Q40">
        <v>30</v>
      </c>
    </row>
    <row r="41" spans="1:17" x14ac:dyDescent="0.25">
      <c r="A41" s="72">
        <v>4</v>
      </c>
      <c r="B41" s="55" t="s">
        <v>315</v>
      </c>
      <c r="C41" s="19"/>
      <c r="D41" s="19"/>
      <c r="E41" s="142">
        <v>75</v>
      </c>
      <c r="F41" s="142">
        <v>78</v>
      </c>
      <c r="G41" s="142">
        <v>24</v>
      </c>
      <c r="H41" s="142" t="s">
        <v>402</v>
      </c>
      <c r="I41" s="142" t="s">
        <v>56</v>
      </c>
      <c r="J41" s="142">
        <v>40</v>
      </c>
      <c r="K41" s="19">
        <f>J41*2</f>
        <v>80</v>
      </c>
      <c r="L41" s="78">
        <v>20</v>
      </c>
      <c r="M41" s="19"/>
    </row>
    <row r="42" spans="1:17" x14ac:dyDescent="0.25">
      <c r="A42" s="72">
        <v>1</v>
      </c>
      <c r="B42" s="55" t="s">
        <v>396</v>
      </c>
      <c r="C42" s="19"/>
      <c r="D42" s="19"/>
      <c r="E42" s="142" t="s">
        <v>404</v>
      </c>
      <c r="F42" s="142">
        <v>85</v>
      </c>
      <c r="G42" s="142">
        <v>28</v>
      </c>
      <c r="H42" s="142" t="s">
        <v>182</v>
      </c>
      <c r="I42" s="142" t="s">
        <v>56</v>
      </c>
      <c r="J42" s="142">
        <v>45</v>
      </c>
      <c r="K42" s="19">
        <f>J42*2.5</f>
        <v>112.5</v>
      </c>
      <c r="L42" s="78">
        <v>30</v>
      </c>
      <c r="M42" s="19"/>
      <c r="P42" s="183" t="s">
        <v>332</v>
      </c>
    </row>
    <row r="43" spans="1:17" x14ac:dyDescent="0.25">
      <c r="A43" s="72">
        <v>2</v>
      </c>
      <c r="B43" s="55" t="s">
        <v>205</v>
      </c>
      <c r="C43" s="19"/>
      <c r="D43" s="19"/>
      <c r="E43" s="142">
        <v>78.400000000000006</v>
      </c>
      <c r="F43" s="142">
        <v>85</v>
      </c>
      <c r="G43" s="142">
        <v>24</v>
      </c>
      <c r="H43" s="142" t="s">
        <v>124</v>
      </c>
      <c r="I43" s="142" t="s">
        <v>56</v>
      </c>
      <c r="J43" s="142">
        <v>56</v>
      </c>
      <c r="K43" s="19">
        <f>J43*2</f>
        <v>112</v>
      </c>
      <c r="L43" s="78">
        <v>25</v>
      </c>
      <c r="M43" s="19"/>
      <c r="P43">
        <v>1</v>
      </c>
      <c r="Q43">
        <f>L38</f>
        <v>30</v>
      </c>
    </row>
    <row r="44" spans="1:17" x14ac:dyDescent="0.25">
      <c r="A44" s="72">
        <v>3</v>
      </c>
      <c r="B44" s="55" t="s">
        <v>80</v>
      </c>
      <c r="C44" s="19"/>
      <c r="D44" s="19"/>
      <c r="E44" s="142">
        <v>83.4</v>
      </c>
      <c r="F44" s="142">
        <v>85</v>
      </c>
      <c r="G44" s="142">
        <v>24</v>
      </c>
      <c r="H44" s="142" t="s">
        <v>5</v>
      </c>
      <c r="I44" s="142" t="s">
        <v>56</v>
      </c>
      <c r="J44" s="142">
        <v>50</v>
      </c>
      <c r="K44" s="19">
        <f>J44*2</f>
        <v>100</v>
      </c>
      <c r="L44" s="78">
        <v>22</v>
      </c>
      <c r="M44" s="19" t="s">
        <v>54</v>
      </c>
    </row>
    <row r="45" spans="1:17" x14ac:dyDescent="0.25">
      <c r="A45" s="72">
        <v>4</v>
      </c>
      <c r="B45" s="95" t="s">
        <v>297</v>
      </c>
      <c r="C45" s="19"/>
      <c r="D45" s="19"/>
      <c r="E45" s="142" t="s">
        <v>406</v>
      </c>
      <c r="F45" s="142">
        <v>85</v>
      </c>
      <c r="G45" s="142">
        <v>24</v>
      </c>
      <c r="H45" s="142" t="s">
        <v>265</v>
      </c>
      <c r="I45" s="142" t="s">
        <v>56</v>
      </c>
      <c r="J45" s="142">
        <v>47</v>
      </c>
      <c r="K45" s="19">
        <f>J45*2</f>
        <v>94</v>
      </c>
      <c r="L45" s="78">
        <v>20</v>
      </c>
      <c r="M45" s="19"/>
      <c r="P45" s="183" t="s">
        <v>69</v>
      </c>
    </row>
    <row r="46" spans="1:17" x14ac:dyDescent="0.25">
      <c r="A46" s="72">
        <v>5</v>
      </c>
      <c r="B46" s="95" t="s">
        <v>211</v>
      </c>
      <c r="C46" s="19"/>
      <c r="D46" s="19"/>
      <c r="E46" s="142" t="s">
        <v>168</v>
      </c>
      <c r="F46" s="142">
        <v>85</v>
      </c>
      <c r="G46" s="142">
        <v>24</v>
      </c>
      <c r="H46" s="142" t="s">
        <v>125</v>
      </c>
      <c r="I46" s="142" t="s">
        <v>56</v>
      </c>
      <c r="J46" s="142">
        <v>38</v>
      </c>
      <c r="K46" s="19">
        <f>J46*2</f>
        <v>76</v>
      </c>
      <c r="L46" s="78">
        <v>18</v>
      </c>
      <c r="M46" s="19"/>
      <c r="P46">
        <v>1</v>
      </c>
      <c r="Q46">
        <f>L40</f>
        <v>22</v>
      </c>
    </row>
    <row r="47" spans="1:17" x14ac:dyDescent="0.25">
      <c r="A47" s="72">
        <v>6</v>
      </c>
      <c r="B47" s="55" t="s">
        <v>311</v>
      </c>
      <c r="C47" s="19"/>
      <c r="D47" s="19"/>
      <c r="E47" s="142">
        <v>80</v>
      </c>
      <c r="F47" s="142">
        <v>85</v>
      </c>
      <c r="G47" s="142">
        <v>20</v>
      </c>
      <c r="H47" s="142" t="s">
        <v>402</v>
      </c>
      <c r="I47" s="142" t="s">
        <v>56</v>
      </c>
      <c r="J47" s="142">
        <v>31</v>
      </c>
      <c r="K47" s="19">
        <f>J47*1.5</f>
        <v>46.5</v>
      </c>
      <c r="L47" s="78">
        <v>16</v>
      </c>
      <c r="M47" s="19"/>
    </row>
    <row r="48" spans="1:17" x14ac:dyDescent="0.25">
      <c r="A48" s="72">
        <v>1</v>
      </c>
      <c r="B48" s="55" t="s">
        <v>208</v>
      </c>
      <c r="C48" s="19"/>
      <c r="D48" s="19"/>
      <c r="E48" s="142">
        <v>92.2</v>
      </c>
      <c r="F48" s="142">
        <v>95</v>
      </c>
      <c r="G48" s="142">
        <v>28</v>
      </c>
      <c r="H48" s="142" t="s">
        <v>127</v>
      </c>
      <c r="I48" s="142" t="s">
        <v>56</v>
      </c>
      <c r="J48" s="142">
        <v>53</v>
      </c>
      <c r="K48" s="19">
        <f>J48*2.5</f>
        <v>132.5</v>
      </c>
      <c r="L48" s="78">
        <v>30</v>
      </c>
      <c r="M48" s="19"/>
      <c r="P48" s="183" t="s">
        <v>402</v>
      </c>
    </row>
    <row r="49" spans="1:17" x14ac:dyDescent="0.25">
      <c r="A49" s="72">
        <v>2</v>
      </c>
      <c r="B49" s="55" t="s">
        <v>398</v>
      </c>
      <c r="C49" s="19"/>
      <c r="D49" s="19"/>
      <c r="E49" s="142">
        <v>94.6</v>
      </c>
      <c r="F49" s="142">
        <v>95</v>
      </c>
      <c r="G49" s="142">
        <v>28</v>
      </c>
      <c r="H49" s="142" t="s">
        <v>408</v>
      </c>
      <c r="I49" s="142" t="s">
        <v>56</v>
      </c>
      <c r="J49" s="142">
        <v>52</v>
      </c>
      <c r="K49" s="19">
        <f>J49*2.5</f>
        <v>130</v>
      </c>
      <c r="L49" s="78">
        <v>25</v>
      </c>
      <c r="M49" s="19"/>
      <c r="P49">
        <v>2</v>
      </c>
      <c r="Q49">
        <f>L41+L47</f>
        <v>36</v>
      </c>
    </row>
    <row r="50" spans="1:17" x14ac:dyDescent="0.25">
      <c r="A50" s="72">
        <v>3</v>
      </c>
      <c r="B50" s="55" t="s">
        <v>256</v>
      </c>
      <c r="C50" s="19"/>
      <c r="D50" s="19"/>
      <c r="E50" s="142">
        <v>91.05</v>
      </c>
      <c r="F50" s="142">
        <v>95</v>
      </c>
      <c r="G50" s="142">
        <v>24</v>
      </c>
      <c r="H50" s="142" t="s">
        <v>129</v>
      </c>
      <c r="I50" s="142" t="s">
        <v>56</v>
      </c>
      <c r="J50" s="142">
        <v>58</v>
      </c>
      <c r="K50" s="19">
        <f>J50*2</f>
        <v>116</v>
      </c>
      <c r="L50" s="78">
        <v>22</v>
      </c>
      <c r="M50" s="19"/>
    </row>
    <row r="51" spans="1:17" x14ac:dyDescent="0.25">
      <c r="A51" s="72">
        <v>4</v>
      </c>
      <c r="B51" s="55" t="s">
        <v>372</v>
      </c>
      <c r="C51" s="19"/>
      <c r="D51" s="19"/>
      <c r="E51" s="142">
        <v>93.4</v>
      </c>
      <c r="F51" s="142">
        <v>95</v>
      </c>
      <c r="G51" s="142">
        <v>24</v>
      </c>
      <c r="H51" s="142" t="s">
        <v>127</v>
      </c>
      <c r="I51" s="142" t="s">
        <v>56</v>
      </c>
      <c r="J51" s="142">
        <v>52</v>
      </c>
      <c r="K51" s="19">
        <f>J51*2</f>
        <v>104</v>
      </c>
      <c r="L51" s="78">
        <v>20</v>
      </c>
      <c r="M51" s="19"/>
      <c r="P51" s="183" t="s">
        <v>182</v>
      </c>
    </row>
    <row r="52" spans="1:17" x14ac:dyDescent="0.25">
      <c r="A52" s="72">
        <v>5</v>
      </c>
      <c r="B52" s="55" t="s">
        <v>373</v>
      </c>
      <c r="C52" s="19"/>
      <c r="D52" s="19"/>
      <c r="E52" s="142" t="s">
        <v>407</v>
      </c>
      <c r="F52" s="142">
        <v>95</v>
      </c>
      <c r="G52" s="142">
        <v>24</v>
      </c>
      <c r="H52" s="142" t="s">
        <v>164</v>
      </c>
      <c r="I52" s="142" t="s">
        <v>56</v>
      </c>
      <c r="J52" s="142">
        <v>48</v>
      </c>
      <c r="K52" s="19">
        <f>J52*2</f>
        <v>96</v>
      </c>
      <c r="L52" s="78">
        <v>18</v>
      </c>
      <c r="M52" s="19" t="s">
        <v>305</v>
      </c>
      <c r="P52">
        <v>2</v>
      </c>
      <c r="Q52">
        <f>L42+L78</f>
        <v>60</v>
      </c>
    </row>
    <row r="53" spans="1:17" x14ac:dyDescent="0.25">
      <c r="A53" s="72">
        <v>6</v>
      </c>
      <c r="B53" s="55" t="s">
        <v>397</v>
      </c>
      <c r="C53" s="19"/>
      <c r="D53" s="19"/>
      <c r="E53" s="142">
        <v>95</v>
      </c>
      <c r="F53" s="142">
        <v>95</v>
      </c>
      <c r="G53" s="142">
        <v>24</v>
      </c>
      <c r="H53" s="142" t="s">
        <v>405</v>
      </c>
      <c r="I53" s="142" t="s">
        <v>56</v>
      </c>
      <c r="J53" s="142">
        <v>46</v>
      </c>
      <c r="K53" s="19">
        <f>J53*2</f>
        <v>92</v>
      </c>
      <c r="L53" s="78">
        <v>16</v>
      </c>
      <c r="M53" s="19"/>
    </row>
    <row r="54" spans="1:17" x14ac:dyDescent="0.25">
      <c r="A54" s="72">
        <v>1</v>
      </c>
      <c r="B54" s="55" t="s">
        <v>399</v>
      </c>
      <c r="C54" s="19"/>
      <c r="D54" s="19"/>
      <c r="E54" s="142">
        <v>98</v>
      </c>
      <c r="F54" s="142" t="s">
        <v>3</v>
      </c>
      <c r="G54" s="142">
        <v>28</v>
      </c>
      <c r="H54" s="142" t="s">
        <v>338</v>
      </c>
      <c r="I54" s="142" t="s">
        <v>56</v>
      </c>
      <c r="J54" s="142">
        <v>58</v>
      </c>
      <c r="K54" s="19">
        <f>J54*2.5</f>
        <v>145</v>
      </c>
      <c r="L54" s="78">
        <v>30</v>
      </c>
      <c r="M54" s="19"/>
      <c r="P54" s="183" t="s">
        <v>265</v>
      </c>
    </row>
    <row r="55" spans="1:17" x14ac:dyDescent="0.25">
      <c r="A55" s="72">
        <v>2</v>
      </c>
      <c r="B55" s="55" t="s">
        <v>400</v>
      </c>
      <c r="C55" s="19"/>
      <c r="D55" s="19"/>
      <c r="E55" s="142">
        <v>104</v>
      </c>
      <c r="F55" s="142" t="s">
        <v>3</v>
      </c>
      <c r="G55" s="142">
        <v>24</v>
      </c>
      <c r="H55" s="142" t="s">
        <v>58</v>
      </c>
      <c r="I55" s="142" t="s">
        <v>56</v>
      </c>
      <c r="J55" s="142">
        <v>66</v>
      </c>
      <c r="K55" s="19">
        <f>J55*2</f>
        <v>132</v>
      </c>
      <c r="L55" s="78">
        <v>25</v>
      </c>
      <c r="M55" s="19" t="s">
        <v>60</v>
      </c>
      <c r="P55">
        <v>1</v>
      </c>
      <c r="Q55">
        <f>L45</f>
        <v>20</v>
      </c>
    </row>
    <row r="56" spans="1:17" x14ac:dyDescent="0.25">
      <c r="A56" s="72">
        <v>3</v>
      </c>
      <c r="B56" s="55" t="s">
        <v>375</v>
      </c>
      <c r="C56" s="19"/>
      <c r="D56" s="19"/>
      <c r="E56" s="142">
        <v>99.8</v>
      </c>
      <c r="F56" s="142" t="s">
        <v>3</v>
      </c>
      <c r="G56" s="142">
        <v>24</v>
      </c>
      <c r="H56" s="142" t="s">
        <v>127</v>
      </c>
      <c r="I56" s="142" t="s">
        <v>56</v>
      </c>
      <c r="J56" s="142">
        <v>53</v>
      </c>
      <c r="K56" s="19">
        <f>J56*2</f>
        <v>106</v>
      </c>
      <c r="L56" s="78">
        <v>22</v>
      </c>
      <c r="M56" s="19"/>
    </row>
    <row r="57" spans="1:17" x14ac:dyDescent="0.25">
      <c r="A57" s="72">
        <v>4</v>
      </c>
      <c r="B57" s="55" t="s">
        <v>395</v>
      </c>
      <c r="C57" s="19"/>
      <c r="D57" s="19"/>
      <c r="E57" s="142">
        <v>114</v>
      </c>
      <c r="F57" s="142" t="s">
        <v>3</v>
      </c>
      <c r="G57" s="142">
        <v>24</v>
      </c>
      <c r="H57" s="142" t="s">
        <v>124</v>
      </c>
      <c r="I57" s="142" t="s">
        <v>56</v>
      </c>
      <c r="J57" s="142">
        <v>43</v>
      </c>
      <c r="K57" s="19">
        <f>J57*2</f>
        <v>86</v>
      </c>
      <c r="L57" s="78">
        <v>20</v>
      </c>
      <c r="M57" s="19"/>
      <c r="P57" s="183" t="s">
        <v>125</v>
      </c>
    </row>
    <row r="58" spans="1:17" x14ac:dyDescent="0.25">
      <c r="A58" s="100"/>
      <c r="B58" s="96"/>
      <c r="C58" s="79"/>
      <c r="D58" s="79"/>
      <c r="E58" s="97"/>
      <c r="F58" s="97"/>
      <c r="G58" s="97"/>
      <c r="H58" s="97"/>
      <c r="I58" s="97"/>
      <c r="J58" s="163"/>
      <c r="K58" s="79"/>
      <c r="L58" s="79"/>
      <c r="M58" s="99"/>
      <c r="P58">
        <v>1</v>
      </c>
      <c r="Q58">
        <f>L46</f>
        <v>18</v>
      </c>
    </row>
    <row r="59" spans="1:17" x14ac:dyDescent="0.25">
      <c r="B59" s="18" t="s">
        <v>22</v>
      </c>
      <c r="D59" s="18" t="s">
        <v>24</v>
      </c>
      <c r="G59" s="18" t="s">
        <v>23</v>
      </c>
      <c r="J59" s="163" t="s">
        <v>29</v>
      </c>
    </row>
    <row r="60" spans="1:17" x14ac:dyDescent="0.25">
      <c r="A60" s="100"/>
      <c r="B60" s="96"/>
      <c r="C60" s="79"/>
      <c r="D60" s="79"/>
      <c r="E60" s="97"/>
      <c r="F60" s="97"/>
      <c r="G60" s="97"/>
      <c r="H60" s="97"/>
      <c r="I60" s="97"/>
      <c r="J60" s="163"/>
      <c r="K60" s="79"/>
      <c r="L60" s="79"/>
      <c r="M60" s="99"/>
      <c r="P60" s="183" t="s">
        <v>127</v>
      </c>
    </row>
    <row r="61" spans="1:17" x14ac:dyDescent="0.25">
      <c r="A61" s="306" t="s">
        <v>428</v>
      </c>
      <c r="B61" s="298"/>
      <c r="C61" s="160"/>
      <c r="D61" s="2"/>
      <c r="E61" s="2"/>
      <c r="F61" s="2"/>
      <c r="G61" s="2"/>
      <c r="H61" s="2"/>
      <c r="I61" s="2"/>
      <c r="J61" s="163"/>
      <c r="K61" s="2"/>
      <c r="L61" s="2"/>
      <c r="M61" s="3"/>
      <c r="P61">
        <v>3</v>
      </c>
      <c r="Q61">
        <f>L48+L51+L56</f>
        <v>72</v>
      </c>
    </row>
    <row r="62" spans="1:17" ht="20.25" x14ac:dyDescent="0.3">
      <c r="A62" s="300" t="s">
        <v>10</v>
      </c>
      <c r="B62" s="300"/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</row>
    <row r="63" spans="1:17" ht="20.25" x14ac:dyDescent="0.3">
      <c r="A63" s="300" t="s">
        <v>72</v>
      </c>
      <c r="B63" s="300"/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P63" s="183" t="s">
        <v>405</v>
      </c>
    </row>
    <row r="64" spans="1:17" ht="20.25" x14ac:dyDescent="0.3">
      <c r="A64" s="157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P64">
        <v>1</v>
      </c>
      <c r="Q64">
        <v>16</v>
      </c>
    </row>
    <row r="65" spans="1:17" ht="22.5" x14ac:dyDescent="0.3">
      <c r="A65" s="301" t="s">
        <v>25</v>
      </c>
      <c r="B65" s="301"/>
      <c r="C65" s="301"/>
      <c r="D65" s="301"/>
      <c r="E65" s="301"/>
      <c r="F65" s="301"/>
      <c r="G65" s="301"/>
      <c r="H65" s="301"/>
      <c r="I65" s="301"/>
      <c r="J65" s="301"/>
      <c r="K65" s="301"/>
      <c r="L65" s="301"/>
      <c r="M65" s="301"/>
    </row>
    <row r="66" spans="1:17" ht="22.5" x14ac:dyDescent="0.3">
      <c r="A66" s="301"/>
      <c r="B66" s="301"/>
      <c r="C66" s="301"/>
      <c r="D66" s="301"/>
      <c r="E66" s="301"/>
      <c r="F66" s="301"/>
      <c r="G66" s="301"/>
      <c r="H66" s="301"/>
      <c r="I66" s="301"/>
      <c r="J66" s="301"/>
      <c r="K66" s="301"/>
      <c r="L66" s="301"/>
      <c r="M66" s="301"/>
      <c r="P66" s="183" t="s">
        <v>338</v>
      </c>
    </row>
    <row r="67" spans="1:17" ht="23.25" x14ac:dyDescent="0.35">
      <c r="A67" s="302" t="s">
        <v>11</v>
      </c>
      <c r="B67" s="302"/>
      <c r="C67" s="302"/>
      <c r="D67" s="302"/>
      <c r="E67" s="302"/>
      <c r="F67" s="302"/>
      <c r="G67" s="302"/>
      <c r="H67" s="302"/>
      <c r="I67" s="302"/>
      <c r="J67" s="302"/>
      <c r="K67" s="302"/>
      <c r="L67" s="302"/>
      <c r="M67" s="302"/>
      <c r="P67">
        <v>1</v>
      </c>
      <c r="Q67">
        <v>30</v>
      </c>
    </row>
    <row r="68" spans="1:17" ht="18.75" x14ac:dyDescent="0.3">
      <c r="A68" s="303" t="s">
        <v>384</v>
      </c>
      <c r="B68" s="303"/>
      <c r="C68" s="303"/>
      <c r="D68" s="303"/>
      <c r="E68" s="303"/>
      <c r="F68" s="303"/>
      <c r="G68" s="303"/>
      <c r="H68" s="303"/>
      <c r="I68" s="303"/>
      <c r="J68" s="303"/>
      <c r="K68" s="303"/>
      <c r="L68" s="303"/>
      <c r="M68" s="303"/>
    </row>
    <row r="69" spans="1:17" ht="18.75" x14ac:dyDescent="0.3">
      <c r="A69" s="158"/>
      <c r="B69" s="158"/>
      <c r="C69" s="158"/>
      <c r="D69" s="158"/>
      <c r="E69" s="158"/>
      <c r="F69" s="158"/>
      <c r="G69" s="158"/>
      <c r="H69" s="158"/>
      <c r="I69" s="158"/>
      <c r="J69" s="163"/>
      <c r="K69" s="158"/>
      <c r="L69" s="158"/>
      <c r="M69" s="158"/>
      <c r="P69" s="183" t="s">
        <v>58</v>
      </c>
    </row>
    <row r="70" spans="1:17" x14ac:dyDescent="0.25">
      <c r="A70" s="299"/>
      <c r="B70" s="299"/>
      <c r="C70" s="299"/>
      <c r="D70" s="299"/>
      <c r="E70" s="299"/>
      <c r="F70" s="299"/>
      <c r="G70" s="299"/>
      <c r="H70" s="299"/>
      <c r="I70" s="299"/>
      <c r="J70" s="299"/>
      <c r="K70" s="299"/>
      <c r="L70" s="299"/>
      <c r="M70" s="299"/>
      <c r="P70">
        <v>1</v>
      </c>
      <c r="Q70">
        <f>L55</f>
        <v>25</v>
      </c>
    </row>
    <row r="71" spans="1:17" ht="22.5" x14ac:dyDescent="0.25">
      <c r="A71" s="89" t="s">
        <v>12</v>
      </c>
      <c r="B71" s="89" t="s">
        <v>13</v>
      </c>
      <c r="C71" s="89" t="s">
        <v>14</v>
      </c>
      <c r="D71" s="89" t="s">
        <v>15</v>
      </c>
      <c r="E71" s="89" t="s">
        <v>16</v>
      </c>
      <c r="F71" s="89" t="s">
        <v>0</v>
      </c>
      <c r="G71" s="89" t="s">
        <v>17</v>
      </c>
      <c r="H71" s="89" t="s">
        <v>18</v>
      </c>
      <c r="I71" s="89" t="s">
        <v>19</v>
      </c>
      <c r="J71" s="89" t="s">
        <v>20</v>
      </c>
      <c r="K71" s="89" t="s">
        <v>1</v>
      </c>
      <c r="L71" s="85" t="s">
        <v>38</v>
      </c>
      <c r="M71" s="29" t="s">
        <v>21</v>
      </c>
    </row>
    <row r="72" spans="1:17" ht="18.75" x14ac:dyDescent="0.25">
      <c r="A72" s="304" t="s">
        <v>42</v>
      </c>
      <c r="B72" s="304"/>
      <c r="C72" s="304"/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P72" s="183" t="s">
        <v>51</v>
      </c>
    </row>
    <row r="73" spans="1:17" x14ac:dyDescent="0.25">
      <c r="A73" s="72">
        <v>1</v>
      </c>
      <c r="B73" s="35" t="s">
        <v>300</v>
      </c>
      <c r="C73" s="78"/>
      <c r="D73" s="78"/>
      <c r="E73" s="142" t="s">
        <v>413</v>
      </c>
      <c r="F73" s="142">
        <v>58</v>
      </c>
      <c r="G73" s="142">
        <v>12</v>
      </c>
      <c r="H73" s="142" t="s">
        <v>164</v>
      </c>
      <c r="I73" s="142" t="s">
        <v>56</v>
      </c>
      <c r="J73" s="142">
        <v>36</v>
      </c>
      <c r="K73" s="78">
        <f>J73*1.5</f>
        <v>54</v>
      </c>
      <c r="L73" s="78">
        <v>30</v>
      </c>
      <c r="M73" s="19" t="s">
        <v>305</v>
      </c>
      <c r="P73">
        <v>1</v>
      </c>
      <c r="Q73">
        <f>L76</f>
        <v>30</v>
      </c>
    </row>
    <row r="74" spans="1:17" x14ac:dyDescent="0.25">
      <c r="A74" s="72">
        <v>1</v>
      </c>
      <c r="B74" s="55" t="s">
        <v>409</v>
      </c>
      <c r="C74" s="78"/>
      <c r="D74" s="78"/>
      <c r="E74" s="142" t="s">
        <v>411</v>
      </c>
      <c r="F74" s="142">
        <v>68</v>
      </c>
      <c r="G74" s="142">
        <v>8</v>
      </c>
      <c r="H74" s="142" t="s">
        <v>97</v>
      </c>
      <c r="I74" s="142" t="s">
        <v>56</v>
      </c>
      <c r="J74" s="142">
        <v>100</v>
      </c>
      <c r="K74" s="78">
        <f>J74</f>
        <v>100</v>
      </c>
      <c r="L74" s="78">
        <v>30</v>
      </c>
      <c r="M74" s="19"/>
    </row>
    <row r="75" spans="1:17" x14ac:dyDescent="0.25">
      <c r="A75" s="72">
        <v>2</v>
      </c>
      <c r="B75" s="55" t="s">
        <v>434</v>
      </c>
      <c r="C75" s="78"/>
      <c r="D75" s="78"/>
      <c r="E75" s="142" t="s">
        <v>412</v>
      </c>
      <c r="F75" s="142">
        <v>68</v>
      </c>
      <c r="G75" s="142">
        <v>8</v>
      </c>
      <c r="H75" s="142" t="s">
        <v>97</v>
      </c>
      <c r="I75" s="142" t="s">
        <v>56</v>
      </c>
      <c r="J75" s="142">
        <v>43</v>
      </c>
      <c r="K75" s="78">
        <f>J75*1</f>
        <v>43</v>
      </c>
      <c r="L75" s="78">
        <v>25</v>
      </c>
      <c r="M75" s="19"/>
      <c r="P75" s="183" t="s">
        <v>122</v>
      </c>
    </row>
    <row r="76" spans="1:17" x14ac:dyDescent="0.25">
      <c r="A76" s="72">
        <v>1</v>
      </c>
      <c r="B76" s="55" t="s">
        <v>410</v>
      </c>
      <c r="C76" s="78"/>
      <c r="D76" s="78"/>
      <c r="E76" s="142">
        <v>89</v>
      </c>
      <c r="F76" s="142" t="s">
        <v>6</v>
      </c>
      <c r="G76" s="142">
        <v>12</v>
      </c>
      <c r="H76" s="142" t="s">
        <v>51</v>
      </c>
      <c r="I76" s="142" t="s">
        <v>56</v>
      </c>
      <c r="J76" s="142">
        <v>40</v>
      </c>
      <c r="K76" s="78">
        <f>J76*1.5</f>
        <v>60</v>
      </c>
      <c r="L76" s="78">
        <v>30</v>
      </c>
      <c r="M76" s="19"/>
      <c r="P76">
        <v>1</v>
      </c>
      <c r="Q76">
        <f>L82</f>
        <v>25</v>
      </c>
    </row>
    <row r="77" spans="1:17" ht="18.75" x14ac:dyDescent="0.25">
      <c r="A77" s="304" t="s">
        <v>43</v>
      </c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</row>
    <row r="78" spans="1:17" x14ac:dyDescent="0.25">
      <c r="A78" s="72">
        <v>1</v>
      </c>
      <c r="B78" s="55" t="s">
        <v>175</v>
      </c>
      <c r="C78" s="19"/>
      <c r="D78" s="19"/>
      <c r="E78" s="142">
        <v>72.900000000000006</v>
      </c>
      <c r="F78" s="142">
        <v>73</v>
      </c>
      <c r="G78" s="142">
        <v>20</v>
      </c>
      <c r="H78" s="142" t="s">
        <v>182</v>
      </c>
      <c r="I78" s="142" t="s">
        <v>56</v>
      </c>
      <c r="J78" s="142">
        <v>61</v>
      </c>
      <c r="K78" s="19">
        <f>J78*1.5</f>
        <v>91.5</v>
      </c>
      <c r="L78" s="78">
        <v>30</v>
      </c>
      <c r="M78" s="19"/>
      <c r="P78" s="183" t="s">
        <v>420</v>
      </c>
    </row>
    <row r="79" spans="1:17" x14ac:dyDescent="0.25">
      <c r="A79" s="72">
        <v>2</v>
      </c>
      <c r="B79" s="95" t="s">
        <v>107</v>
      </c>
      <c r="C79" s="19"/>
      <c r="D79" s="19"/>
      <c r="E79" s="142">
        <v>70.599999999999994</v>
      </c>
      <c r="F79" s="142">
        <v>73</v>
      </c>
      <c r="G79" s="142">
        <v>20</v>
      </c>
      <c r="H79" s="142" t="s">
        <v>450</v>
      </c>
      <c r="I79" s="142" t="s">
        <v>56</v>
      </c>
      <c r="J79" s="142">
        <v>53</v>
      </c>
      <c r="K79" s="19">
        <f>J79*1.5</f>
        <v>79.5</v>
      </c>
      <c r="L79" s="78">
        <v>25</v>
      </c>
      <c r="M79" s="19" t="s">
        <v>60</v>
      </c>
      <c r="P79">
        <v>2</v>
      </c>
      <c r="Q79">
        <f>L84+L96</f>
        <v>50</v>
      </c>
    </row>
    <row r="80" spans="1:17" x14ac:dyDescent="0.25">
      <c r="A80" s="72">
        <v>1</v>
      </c>
      <c r="B80" s="55" t="s">
        <v>92</v>
      </c>
      <c r="C80" s="19"/>
      <c r="D80" s="19"/>
      <c r="E80" s="142" t="s">
        <v>392</v>
      </c>
      <c r="F80" s="142">
        <v>78</v>
      </c>
      <c r="G80" s="142">
        <v>24</v>
      </c>
      <c r="H80" s="142" t="s">
        <v>7</v>
      </c>
      <c r="I80" s="142" t="s">
        <v>56</v>
      </c>
      <c r="J80" s="142">
        <v>68</v>
      </c>
      <c r="K80" s="19">
        <f>J80*2</f>
        <v>136</v>
      </c>
      <c r="L80" s="78">
        <v>30</v>
      </c>
      <c r="M80" s="19"/>
    </row>
    <row r="81" spans="1:17" x14ac:dyDescent="0.25">
      <c r="A81" s="72">
        <v>1</v>
      </c>
      <c r="B81" s="55" t="s">
        <v>281</v>
      </c>
      <c r="C81" s="19"/>
      <c r="D81" s="19"/>
      <c r="E81" s="142">
        <v>93.8</v>
      </c>
      <c r="F81" s="142">
        <v>95</v>
      </c>
      <c r="G81" s="142">
        <v>28</v>
      </c>
      <c r="H81" s="142" t="s">
        <v>111</v>
      </c>
      <c r="I81" s="142" t="s">
        <v>56</v>
      </c>
      <c r="J81" s="142">
        <v>48</v>
      </c>
      <c r="K81" s="19">
        <f>J81*2.5</f>
        <v>120</v>
      </c>
      <c r="L81" s="78">
        <v>30</v>
      </c>
      <c r="M81" s="19" t="s">
        <v>79</v>
      </c>
      <c r="P81" s="183" t="s">
        <v>419</v>
      </c>
    </row>
    <row r="82" spans="1:17" x14ac:dyDescent="0.25">
      <c r="A82" s="72">
        <v>2</v>
      </c>
      <c r="B82" s="95" t="s">
        <v>219</v>
      </c>
      <c r="C82" s="19"/>
      <c r="D82" s="19"/>
      <c r="E82" s="142">
        <v>90.1</v>
      </c>
      <c r="F82" s="142">
        <v>95</v>
      </c>
      <c r="G82" s="142">
        <v>20</v>
      </c>
      <c r="H82" s="142" t="s">
        <v>122</v>
      </c>
      <c r="I82" s="142" t="s">
        <v>56</v>
      </c>
      <c r="J82" s="142">
        <v>42</v>
      </c>
      <c r="K82" s="19">
        <f>J82*1.5</f>
        <v>63</v>
      </c>
      <c r="L82" s="78">
        <v>25</v>
      </c>
      <c r="M82" s="19"/>
      <c r="P82">
        <v>1</v>
      </c>
      <c r="Q82">
        <v>22</v>
      </c>
    </row>
    <row r="83" spans="1:17" x14ac:dyDescent="0.25">
      <c r="A83" s="72">
        <v>1</v>
      </c>
      <c r="B83" s="95" t="s">
        <v>220</v>
      </c>
      <c r="C83" s="19"/>
      <c r="D83" s="19"/>
      <c r="E83" s="142">
        <v>104.7</v>
      </c>
      <c r="F83" s="142" t="s">
        <v>3</v>
      </c>
      <c r="G83" s="142">
        <v>24</v>
      </c>
      <c r="H83" s="142" t="s">
        <v>7</v>
      </c>
      <c r="I83" s="142" t="s">
        <v>56</v>
      </c>
      <c r="J83" s="142">
        <v>64</v>
      </c>
      <c r="K83" s="19">
        <f>J83*2</f>
        <v>128</v>
      </c>
      <c r="L83" s="78">
        <v>30</v>
      </c>
      <c r="M83" s="19" t="s">
        <v>92</v>
      </c>
    </row>
    <row r="84" spans="1:17" x14ac:dyDescent="0.25">
      <c r="A84" s="72">
        <v>2</v>
      </c>
      <c r="B84" s="55" t="s">
        <v>416</v>
      </c>
      <c r="C84" s="19"/>
      <c r="D84" s="19"/>
      <c r="E84" s="142">
        <v>115</v>
      </c>
      <c r="F84" s="142" t="s">
        <v>3</v>
      </c>
      <c r="G84" s="142">
        <v>24</v>
      </c>
      <c r="H84" s="142" t="s">
        <v>420</v>
      </c>
      <c r="I84" s="142" t="s">
        <v>56</v>
      </c>
      <c r="J84" s="142">
        <v>61</v>
      </c>
      <c r="K84" s="19">
        <f>J84*2</f>
        <v>122</v>
      </c>
      <c r="L84" s="78">
        <v>25</v>
      </c>
      <c r="M84" s="19"/>
      <c r="P84" s="183" t="s">
        <v>417</v>
      </c>
    </row>
    <row r="85" spans="1:17" x14ac:dyDescent="0.25">
      <c r="A85" s="72">
        <v>3</v>
      </c>
      <c r="B85" s="55" t="s">
        <v>415</v>
      </c>
      <c r="C85" s="19"/>
      <c r="D85" s="19"/>
      <c r="E85" s="142">
        <v>115</v>
      </c>
      <c r="F85" s="142" t="s">
        <v>3</v>
      </c>
      <c r="G85" s="142">
        <v>24</v>
      </c>
      <c r="H85" s="142" t="s">
        <v>419</v>
      </c>
      <c r="I85" s="142" t="s">
        <v>56</v>
      </c>
      <c r="J85" s="142">
        <v>45</v>
      </c>
      <c r="K85" s="19">
        <f>J85*2</f>
        <v>90</v>
      </c>
      <c r="L85" s="78">
        <v>22</v>
      </c>
      <c r="M85" s="19"/>
      <c r="P85">
        <v>1</v>
      </c>
      <c r="Q85">
        <v>20</v>
      </c>
    </row>
    <row r="86" spans="1:17" x14ac:dyDescent="0.25">
      <c r="A86" s="72">
        <v>4</v>
      </c>
      <c r="B86" s="55" t="s">
        <v>414</v>
      </c>
      <c r="C86" s="19"/>
      <c r="D86" s="19"/>
      <c r="E86" s="142" t="s">
        <v>418</v>
      </c>
      <c r="F86" s="142" t="s">
        <v>3</v>
      </c>
      <c r="G86" s="142">
        <v>24</v>
      </c>
      <c r="H86" s="142" t="s">
        <v>417</v>
      </c>
      <c r="I86" s="142" t="s">
        <v>56</v>
      </c>
      <c r="J86" s="142">
        <v>44</v>
      </c>
      <c r="K86" s="19">
        <f>J86*2</f>
        <v>88</v>
      </c>
      <c r="L86" s="78">
        <v>20</v>
      </c>
      <c r="M86" s="19"/>
    </row>
    <row r="87" spans="1:17" ht="18.75" x14ac:dyDescent="0.25">
      <c r="A87" s="304" t="s">
        <v>45</v>
      </c>
      <c r="B87" s="304"/>
      <c r="C87" s="304"/>
      <c r="D87" s="304"/>
      <c r="E87" s="304"/>
      <c r="F87" s="304"/>
      <c r="G87" s="304"/>
      <c r="H87" s="304"/>
      <c r="I87" s="304"/>
      <c r="J87" s="304"/>
      <c r="K87" s="304"/>
      <c r="L87" s="304"/>
      <c r="M87" s="304"/>
      <c r="P87" s="183" t="s">
        <v>171</v>
      </c>
    </row>
    <row r="88" spans="1:17" ht="18.75" x14ac:dyDescent="0.25">
      <c r="A88" s="72">
        <v>1</v>
      </c>
      <c r="B88" s="55" t="s">
        <v>170</v>
      </c>
      <c r="C88" s="161"/>
      <c r="D88" s="161"/>
      <c r="E88" s="142">
        <v>96</v>
      </c>
      <c r="F88" s="142" t="s">
        <v>6</v>
      </c>
      <c r="G88" s="142">
        <v>16</v>
      </c>
      <c r="H88" s="142" t="s">
        <v>171</v>
      </c>
      <c r="I88" s="142" t="s">
        <v>56</v>
      </c>
      <c r="J88" s="142">
        <v>41</v>
      </c>
      <c r="K88" s="162">
        <f>J88*2</f>
        <v>82</v>
      </c>
      <c r="L88" s="162">
        <v>30</v>
      </c>
      <c r="M88" s="162"/>
      <c r="P88">
        <v>1</v>
      </c>
      <c r="Q88">
        <v>30</v>
      </c>
    </row>
    <row r="89" spans="1:17" x14ac:dyDescent="0.25">
      <c r="A89" s="72">
        <v>2</v>
      </c>
      <c r="B89" s="55" t="s">
        <v>421</v>
      </c>
      <c r="C89" s="73"/>
      <c r="D89" s="73"/>
      <c r="E89" s="142">
        <v>81.8</v>
      </c>
      <c r="F89" s="142" t="s">
        <v>6</v>
      </c>
      <c r="G89" s="142">
        <v>12</v>
      </c>
      <c r="H89" s="142" t="s">
        <v>422</v>
      </c>
      <c r="I89" s="142" t="s">
        <v>56</v>
      </c>
      <c r="J89" s="142">
        <v>40</v>
      </c>
      <c r="K89" s="71">
        <f>J89*1.5</f>
        <v>60</v>
      </c>
      <c r="L89" s="162">
        <v>25</v>
      </c>
      <c r="M89" s="162"/>
    </row>
    <row r="90" spans="1:17" ht="18.75" x14ac:dyDescent="0.25">
      <c r="A90" s="304" t="s">
        <v>46</v>
      </c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P90" s="183" t="s">
        <v>422</v>
      </c>
    </row>
    <row r="91" spans="1:17" x14ac:dyDescent="0.25">
      <c r="A91" s="72">
        <v>1</v>
      </c>
      <c r="B91" s="55" t="s">
        <v>84</v>
      </c>
      <c r="C91" s="19"/>
      <c r="D91" s="19"/>
      <c r="E91" s="142" t="s">
        <v>425</v>
      </c>
      <c r="F91" s="142">
        <v>58</v>
      </c>
      <c r="G91" s="142">
        <v>16</v>
      </c>
      <c r="H91" s="142" t="s">
        <v>81</v>
      </c>
      <c r="I91" s="142" t="s">
        <v>56</v>
      </c>
      <c r="J91" s="142">
        <v>67</v>
      </c>
      <c r="K91" s="19">
        <f>J91*1</f>
        <v>67</v>
      </c>
      <c r="L91" s="78">
        <v>30</v>
      </c>
      <c r="M91" s="19" t="s">
        <v>86</v>
      </c>
      <c r="P91">
        <v>1</v>
      </c>
      <c r="Q91">
        <v>25</v>
      </c>
    </row>
    <row r="92" spans="1:17" x14ac:dyDescent="0.25">
      <c r="A92" s="72">
        <v>2</v>
      </c>
      <c r="B92" s="55" t="s">
        <v>144</v>
      </c>
      <c r="C92" s="19"/>
      <c r="D92" s="19"/>
      <c r="E92" s="142">
        <v>54.7</v>
      </c>
      <c r="F92" s="142">
        <v>58</v>
      </c>
      <c r="G92" s="142">
        <v>12</v>
      </c>
      <c r="H92" s="142" t="s">
        <v>7</v>
      </c>
      <c r="I92" s="142" t="s">
        <v>56</v>
      </c>
      <c r="J92" s="142">
        <v>38</v>
      </c>
      <c r="K92" s="19">
        <f>J92*0.8</f>
        <v>30.400000000000002</v>
      </c>
      <c r="L92" s="78">
        <v>25</v>
      </c>
      <c r="M92" s="19"/>
    </row>
    <row r="93" spans="1:17" x14ac:dyDescent="0.25">
      <c r="A93" s="72">
        <v>1</v>
      </c>
      <c r="B93" s="55" t="s">
        <v>273</v>
      </c>
      <c r="C93" s="19"/>
      <c r="D93" s="19"/>
      <c r="E93" s="142">
        <v>62</v>
      </c>
      <c r="F93" s="142">
        <v>68</v>
      </c>
      <c r="G93" s="142">
        <v>24</v>
      </c>
      <c r="H93" s="142" t="s">
        <v>124</v>
      </c>
      <c r="I93" s="142" t="s">
        <v>56</v>
      </c>
      <c r="J93" s="142">
        <v>36</v>
      </c>
      <c r="K93" s="19">
        <f>J93*2</f>
        <v>72</v>
      </c>
      <c r="L93" s="78">
        <v>30</v>
      </c>
      <c r="M93" s="19"/>
      <c r="P93" s="183" t="s">
        <v>81</v>
      </c>
    </row>
    <row r="94" spans="1:17" x14ac:dyDescent="0.25">
      <c r="A94" s="72">
        <v>2</v>
      </c>
      <c r="B94" s="55" t="s">
        <v>423</v>
      </c>
      <c r="C94" s="19"/>
      <c r="D94" s="19"/>
      <c r="E94" s="142">
        <v>66</v>
      </c>
      <c r="F94" s="142">
        <v>68</v>
      </c>
      <c r="G94" s="142">
        <v>24</v>
      </c>
      <c r="H94" s="142" t="s">
        <v>124</v>
      </c>
      <c r="I94" s="142" t="s">
        <v>56</v>
      </c>
      <c r="J94" s="142">
        <v>27</v>
      </c>
      <c r="K94" s="19">
        <f>J94*2</f>
        <v>54</v>
      </c>
      <c r="L94" s="78">
        <v>25</v>
      </c>
      <c r="M94" s="19"/>
      <c r="P94">
        <v>2</v>
      </c>
      <c r="Q94">
        <f>L91+L95</f>
        <v>60</v>
      </c>
    </row>
    <row r="95" spans="1:17" x14ac:dyDescent="0.25">
      <c r="A95" s="72">
        <v>1</v>
      </c>
      <c r="B95" s="55" t="s">
        <v>85</v>
      </c>
      <c r="C95" s="19"/>
      <c r="D95" s="19"/>
      <c r="E95" s="142">
        <v>87</v>
      </c>
      <c r="F95" s="142" t="s">
        <v>47</v>
      </c>
      <c r="G95" s="142">
        <v>24</v>
      </c>
      <c r="H95" s="142" t="s">
        <v>81</v>
      </c>
      <c r="I95" s="142" t="s">
        <v>56</v>
      </c>
      <c r="J95" s="142">
        <v>42</v>
      </c>
      <c r="K95" s="19">
        <f>J95*2</f>
        <v>84</v>
      </c>
      <c r="L95" s="78">
        <v>30</v>
      </c>
      <c r="M95" s="19" t="s">
        <v>86</v>
      </c>
    </row>
    <row r="96" spans="1:17" x14ac:dyDescent="0.25">
      <c r="A96" s="72">
        <v>2</v>
      </c>
      <c r="B96" s="55" t="s">
        <v>424</v>
      </c>
      <c r="C96" s="78"/>
      <c r="D96" s="78"/>
      <c r="E96" s="142">
        <v>95</v>
      </c>
      <c r="F96" s="142" t="s">
        <v>47</v>
      </c>
      <c r="G96" s="142">
        <v>24</v>
      </c>
      <c r="H96" s="142" t="s">
        <v>420</v>
      </c>
      <c r="I96" s="142" t="s">
        <v>56</v>
      </c>
      <c r="J96" s="142">
        <v>38</v>
      </c>
      <c r="K96" s="19">
        <f>J96*2</f>
        <v>76</v>
      </c>
      <c r="L96" s="78">
        <v>25</v>
      </c>
      <c r="M96" s="19"/>
      <c r="P96" s="183" t="s">
        <v>408</v>
      </c>
    </row>
    <row r="97" spans="1:17" ht="18.75" x14ac:dyDescent="0.25">
      <c r="A97" s="304" t="s">
        <v>49</v>
      </c>
      <c r="B97" s="304"/>
      <c r="C97" s="304"/>
      <c r="D97" s="304"/>
      <c r="E97" s="304"/>
      <c r="F97" s="304"/>
      <c r="G97" s="304"/>
      <c r="H97" s="304"/>
      <c r="I97" s="304"/>
      <c r="J97" s="304"/>
      <c r="K97" s="304"/>
      <c r="L97" s="304"/>
      <c r="M97" s="304"/>
      <c r="P97">
        <v>1</v>
      </c>
      <c r="Q97">
        <f>L49</f>
        <v>25</v>
      </c>
    </row>
    <row r="98" spans="1:17" x14ac:dyDescent="0.25">
      <c r="A98" s="72">
        <v>1</v>
      </c>
      <c r="B98" s="55" t="s">
        <v>380</v>
      </c>
      <c r="C98" s="78"/>
      <c r="D98" s="78"/>
      <c r="E98" s="142" t="s">
        <v>427</v>
      </c>
      <c r="F98" s="142">
        <v>53</v>
      </c>
      <c r="G98" s="142">
        <v>8</v>
      </c>
      <c r="H98" s="142" t="s">
        <v>336</v>
      </c>
      <c r="I98" s="142" t="s">
        <v>56</v>
      </c>
      <c r="J98" s="142">
        <v>50</v>
      </c>
      <c r="K98" s="78">
        <f>J98*1</f>
        <v>50</v>
      </c>
      <c r="L98" s="78">
        <v>30</v>
      </c>
      <c r="M98" s="19"/>
    </row>
    <row r="99" spans="1:17" x14ac:dyDescent="0.25">
      <c r="A99" s="72">
        <v>2</v>
      </c>
      <c r="B99" s="95" t="s">
        <v>235</v>
      </c>
      <c r="C99" s="78"/>
      <c r="D99" s="78"/>
      <c r="E99" s="142" t="s">
        <v>345</v>
      </c>
      <c r="F99" s="142">
        <v>53</v>
      </c>
      <c r="G99" s="142">
        <v>6</v>
      </c>
      <c r="H99" s="142" t="s">
        <v>7</v>
      </c>
      <c r="I99" s="142" t="s">
        <v>56</v>
      </c>
      <c r="J99" s="142">
        <v>34</v>
      </c>
      <c r="K99" s="78">
        <f>J99*0.5</f>
        <v>17</v>
      </c>
      <c r="L99" s="78">
        <v>25</v>
      </c>
      <c r="M99" s="19" t="s">
        <v>92</v>
      </c>
      <c r="P99" s="142" t="s">
        <v>129</v>
      </c>
    </row>
    <row r="100" spans="1:17" x14ac:dyDescent="0.25">
      <c r="A100" s="72">
        <v>1</v>
      </c>
      <c r="B100" s="55" t="s">
        <v>304</v>
      </c>
      <c r="C100" s="78"/>
      <c r="D100" s="78"/>
      <c r="E100" s="142" t="s">
        <v>426</v>
      </c>
      <c r="F100" s="142" t="s">
        <v>6</v>
      </c>
      <c r="G100" s="142">
        <v>12</v>
      </c>
      <c r="H100" s="142" t="s">
        <v>7</v>
      </c>
      <c r="I100" s="142" t="s">
        <v>56</v>
      </c>
      <c r="J100" s="142">
        <v>56</v>
      </c>
      <c r="K100" s="78">
        <f>J100*1.5</f>
        <v>84</v>
      </c>
      <c r="L100" s="78">
        <v>30</v>
      </c>
      <c r="M100" s="19" t="s">
        <v>92</v>
      </c>
      <c r="P100">
        <v>1</v>
      </c>
      <c r="Q100">
        <f>L50</f>
        <v>22</v>
      </c>
    </row>
    <row r="101" spans="1:17" x14ac:dyDescent="0.25">
      <c r="A101" s="28"/>
      <c r="B101" s="21"/>
      <c r="C101" s="22"/>
      <c r="D101" s="22"/>
      <c r="E101" s="23"/>
      <c r="F101" s="23"/>
      <c r="G101" s="24"/>
      <c r="H101" s="25"/>
      <c r="I101" s="25"/>
      <c r="K101" s="26"/>
      <c r="L101" s="27"/>
      <c r="M101" s="20"/>
    </row>
    <row r="102" spans="1:17" x14ac:dyDescent="0.25">
      <c r="B102" s="18" t="s">
        <v>22</v>
      </c>
      <c r="D102" s="18" t="s">
        <v>24</v>
      </c>
      <c r="G102" s="18" t="s">
        <v>23</v>
      </c>
      <c r="J102" s="163" t="s">
        <v>29</v>
      </c>
    </row>
  </sheetData>
  <sortState ref="A98:K99">
    <sortCondition descending="1" ref="K98:K99"/>
  </sortState>
  <mergeCells count="24">
    <mergeCell ref="A97:M97"/>
    <mergeCell ref="A62:M62"/>
    <mergeCell ref="A63:M63"/>
    <mergeCell ref="A65:M65"/>
    <mergeCell ref="A66:M66"/>
    <mergeCell ref="A67:M67"/>
    <mergeCell ref="A68:M68"/>
    <mergeCell ref="A70:M70"/>
    <mergeCell ref="A72:M72"/>
    <mergeCell ref="A77:M77"/>
    <mergeCell ref="A87:M87"/>
    <mergeCell ref="A90:M90"/>
    <mergeCell ref="A61:B61"/>
    <mergeCell ref="A1:B1"/>
    <mergeCell ref="A2:M2"/>
    <mergeCell ref="A3:M3"/>
    <mergeCell ref="A5:M5"/>
    <mergeCell ref="A6:M6"/>
    <mergeCell ref="A7:M7"/>
    <mergeCell ref="A8:M8"/>
    <mergeCell ref="E9:H9"/>
    <mergeCell ref="A12:M12"/>
    <mergeCell ref="A28:M28"/>
    <mergeCell ref="A33:M33"/>
  </mergeCells>
  <pageMargins left="0.7" right="0.7" top="0.75" bottom="0.75" header="0.3" footer="0.3"/>
  <pageSetup paperSize="9" scale="57" orientation="portrait" horizontalDpi="360" verticalDpi="360" r:id="rId1"/>
  <rowBreaks count="1" manualBreakCount="1">
    <brk id="6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4"/>
  <sheetViews>
    <sheetView topLeftCell="A103" zoomScaleNormal="100" workbookViewId="0">
      <selection activeCell="P52" sqref="P52"/>
    </sheetView>
  </sheetViews>
  <sheetFormatPr defaultRowHeight="15.75" x14ac:dyDescent="0.25"/>
  <cols>
    <col min="1" max="1" width="6.25" style="18" customWidth="1"/>
    <col min="2" max="2" width="22.875" style="18" customWidth="1"/>
    <col min="3" max="4" width="7" style="18" customWidth="1"/>
    <col min="5" max="5" width="8.125" style="18" customWidth="1"/>
    <col min="6" max="6" width="6" style="18" customWidth="1"/>
    <col min="7" max="7" width="4.625" style="18" customWidth="1"/>
    <col min="8" max="8" width="28.5" style="18" customWidth="1"/>
    <col min="9" max="10" width="8.375" style="18" customWidth="1"/>
    <col min="11" max="13" width="8.25" style="18" customWidth="1"/>
    <col min="14" max="14" width="22.875" style="18" customWidth="1"/>
  </cols>
  <sheetData>
    <row r="1" spans="1:17" x14ac:dyDescent="0.25">
      <c r="A1" s="306" t="s">
        <v>503</v>
      </c>
      <c r="B1" s="298"/>
      <c r="C1" s="197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7" ht="20.25" x14ac:dyDescent="0.3">
      <c r="A2" s="300" t="s">
        <v>10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</row>
    <row r="3" spans="1:17" ht="20.25" x14ac:dyDescent="0.3">
      <c r="A3" s="300" t="s">
        <v>73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</row>
    <row r="4" spans="1:17" ht="20.25" x14ac:dyDescent="0.3">
      <c r="A4" s="198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</row>
    <row r="5" spans="1:17" ht="22.5" x14ac:dyDescent="0.3">
      <c r="A5" s="301" t="s">
        <v>25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  <c r="N5" s="301"/>
    </row>
    <row r="6" spans="1:17" ht="22.5" x14ac:dyDescent="0.3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  <c r="N6" s="301"/>
    </row>
    <row r="7" spans="1:17" ht="23.25" x14ac:dyDescent="0.35">
      <c r="A7" s="302" t="s">
        <v>11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</row>
    <row r="8" spans="1:17" ht="18.75" x14ac:dyDescent="0.3">
      <c r="A8" s="303" t="s">
        <v>502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P8" s="142" t="s">
        <v>444</v>
      </c>
    </row>
    <row r="9" spans="1:17" x14ac:dyDescent="0.25">
      <c r="A9" s="10"/>
      <c r="B9" s="11"/>
      <c r="C9" s="11"/>
      <c r="D9" s="11"/>
      <c r="E9" s="305"/>
      <c r="F9" s="305"/>
      <c r="G9" s="305"/>
      <c r="H9" s="305"/>
      <c r="I9" s="196"/>
      <c r="J9" s="196"/>
      <c r="K9" s="10"/>
      <c r="L9" s="10"/>
      <c r="M9" s="10"/>
      <c r="N9" s="80"/>
      <c r="P9">
        <f>M13</f>
        <v>33</v>
      </c>
      <c r="Q9">
        <f>M46</f>
        <v>14</v>
      </c>
    </row>
    <row r="10" spans="1:17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3"/>
      <c r="P10">
        <v>1</v>
      </c>
      <c r="Q10">
        <v>1</v>
      </c>
    </row>
    <row r="11" spans="1:17" ht="22.5" x14ac:dyDescent="0.25">
      <c r="A11" s="89" t="s">
        <v>12</v>
      </c>
      <c r="B11" s="89" t="s">
        <v>13</v>
      </c>
      <c r="C11" s="89" t="s">
        <v>14</v>
      </c>
      <c r="D11" s="89" t="s">
        <v>15</v>
      </c>
      <c r="E11" s="89" t="s">
        <v>16</v>
      </c>
      <c r="F11" s="89" t="s">
        <v>0</v>
      </c>
      <c r="G11" s="89" t="s">
        <v>17</v>
      </c>
      <c r="H11" s="89" t="s">
        <v>18</v>
      </c>
      <c r="I11" s="89" t="s">
        <v>19</v>
      </c>
      <c r="J11" s="89" t="s">
        <v>20</v>
      </c>
      <c r="K11" s="89" t="s">
        <v>1</v>
      </c>
      <c r="L11" s="89" t="s">
        <v>15</v>
      </c>
      <c r="M11" s="85" t="s">
        <v>38</v>
      </c>
      <c r="N11" s="29" t="s">
        <v>21</v>
      </c>
      <c r="P11" s="142" t="s">
        <v>391</v>
      </c>
    </row>
    <row r="12" spans="1:17" ht="18.75" x14ac:dyDescent="0.25">
      <c r="A12" s="304" t="s">
        <v>44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 s="304"/>
      <c r="P12">
        <f>M14+M26</f>
        <v>79</v>
      </c>
      <c r="Q12">
        <v>2</v>
      </c>
    </row>
    <row r="13" spans="1:17" x14ac:dyDescent="0.25">
      <c r="A13" s="72">
        <v>1</v>
      </c>
      <c r="B13" s="55" t="s">
        <v>442</v>
      </c>
      <c r="C13" s="199"/>
      <c r="D13" s="199"/>
      <c r="E13" s="142" t="s">
        <v>443</v>
      </c>
      <c r="F13" s="142">
        <v>63</v>
      </c>
      <c r="G13" s="142">
        <v>20</v>
      </c>
      <c r="H13" s="142" t="s">
        <v>444</v>
      </c>
      <c r="I13" s="142" t="s">
        <v>56</v>
      </c>
      <c r="J13" s="142">
        <v>341</v>
      </c>
      <c r="K13" s="19">
        <f>J13*3</f>
        <v>1023</v>
      </c>
      <c r="L13" s="19">
        <v>1</v>
      </c>
      <c r="M13" s="19">
        <v>33</v>
      </c>
      <c r="N13" s="19"/>
      <c r="P13" s="142" t="s">
        <v>447</v>
      </c>
    </row>
    <row r="14" spans="1:17" x14ac:dyDescent="0.25">
      <c r="A14" s="72">
        <v>1</v>
      </c>
      <c r="B14" s="55" t="s">
        <v>430</v>
      </c>
      <c r="C14" s="199"/>
      <c r="D14" s="199"/>
      <c r="E14" s="142">
        <v>76.8</v>
      </c>
      <c r="F14" s="142">
        <v>78</v>
      </c>
      <c r="G14" s="142">
        <v>32</v>
      </c>
      <c r="H14" s="142" t="s">
        <v>391</v>
      </c>
      <c r="I14" s="142" t="s">
        <v>56</v>
      </c>
      <c r="J14" s="142">
        <v>351</v>
      </c>
      <c r="K14" s="19">
        <f>J14*10</f>
        <v>3510</v>
      </c>
      <c r="L14" s="19" t="s">
        <v>71</v>
      </c>
      <c r="M14" s="19">
        <v>42</v>
      </c>
      <c r="N14" s="19"/>
      <c r="P14">
        <f>M15</f>
        <v>37</v>
      </c>
      <c r="Q14">
        <v>1</v>
      </c>
    </row>
    <row r="15" spans="1:17" x14ac:dyDescent="0.25">
      <c r="A15" s="72">
        <v>2</v>
      </c>
      <c r="B15" s="55" t="s">
        <v>446</v>
      </c>
      <c r="C15" s="199"/>
      <c r="D15" s="199"/>
      <c r="E15" s="142">
        <v>77</v>
      </c>
      <c r="F15" s="142">
        <v>78</v>
      </c>
      <c r="G15" s="142">
        <v>32</v>
      </c>
      <c r="H15" s="142" t="s">
        <v>447</v>
      </c>
      <c r="I15" s="142" t="s">
        <v>56</v>
      </c>
      <c r="J15" s="142">
        <v>313</v>
      </c>
      <c r="K15" s="19">
        <f>J15*10</f>
        <v>3130</v>
      </c>
      <c r="L15" s="19" t="s">
        <v>71</v>
      </c>
      <c r="M15" s="19">
        <v>37</v>
      </c>
      <c r="N15" s="19"/>
      <c r="P15" s="142" t="s">
        <v>97</v>
      </c>
    </row>
    <row r="16" spans="1:17" x14ac:dyDescent="0.25">
      <c r="A16" s="72">
        <v>3</v>
      </c>
      <c r="B16" s="55" t="s">
        <v>242</v>
      </c>
      <c r="C16" s="199"/>
      <c r="D16" s="199"/>
      <c r="E16" s="142">
        <v>70.599999999999994</v>
      </c>
      <c r="F16" s="142">
        <v>78</v>
      </c>
      <c r="G16" s="142">
        <v>28</v>
      </c>
      <c r="H16" s="142" t="s">
        <v>97</v>
      </c>
      <c r="I16" s="142" t="s">
        <v>56</v>
      </c>
      <c r="J16" s="142">
        <v>313</v>
      </c>
      <c r="K16" s="19">
        <f>J16*7</f>
        <v>2191</v>
      </c>
      <c r="L16" s="19" t="s">
        <v>498</v>
      </c>
      <c r="M16" s="19">
        <f>22+8</f>
        <v>30</v>
      </c>
      <c r="N16" s="19"/>
      <c r="P16">
        <f>M16+M20</f>
        <v>72</v>
      </c>
      <c r="Q16">
        <f>M43+M82+M83</f>
        <v>73</v>
      </c>
    </row>
    <row r="17" spans="1:17" x14ac:dyDescent="0.25">
      <c r="A17" s="72">
        <v>4</v>
      </c>
      <c r="B17" s="55" t="s">
        <v>54</v>
      </c>
      <c r="C17" s="199"/>
      <c r="D17" s="199"/>
      <c r="E17" s="142">
        <v>76.2</v>
      </c>
      <c r="F17" s="142">
        <v>78</v>
      </c>
      <c r="G17" s="142">
        <v>24</v>
      </c>
      <c r="H17" s="142" t="s">
        <v>5</v>
      </c>
      <c r="I17" s="142" t="s">
        <v>56</v>
      </c>
      <c r="J17" s="142">
        <v>409</v>
      </c>
      <c r="K17" s="19">
        <f>J17*5</f>
        <v>2045</v>
      </c>
      <c r="L17" s="19" t="s">
        <v>37</v>
      </c>
      <c r="M17" s="19">
        <f>20+8</f>
        <v>28</v>
      </c>
      <c r="N17" s="19" t="s">
        <v>4</v>
      </c>
      <c r="P17">
        <v>2</v>
      </c>
      <c r="Q17">
        <v>3</v>
      </c>
    </row>
    <row r="18" spans="1:17" x14ac:dyDescent="0.25">
      <c r="A18" s="72">
        <v>5</v>
      </c>
      <c r="B18" s="55" t="s">
        <v>192</v>
      </c>
      <c r="C18" s="199"/>
      <c r="D18" s="199"/>
      <c r="E18" s="142">
        <v>71.25</v>
      </c>
      <c r="F18" s="142">
        <v>78</v>
      </c>
      <c r="G18" s="142">
        <v>24</v>
      </c>
      <c r="H18" s="142" t="s">
        <v>7</v>
      </c>
      <c r="I18" s="142" t="s">
        <v>56</v>
      </c>
      <c r="J18" s="142">
        <v>310</v>
      </c>
      <c r="K18" s="19">
        <f>J18*5</f>
        <v>1550</v>
      </c>
      <c r="L18" s="19" t="s">
        <v>28</v>
      </c>
      <c r="M18" s="19">
        <f>18+5</f>
        <v>23</v>
      </c>
      <c r="N18" s="19" t="s">
        <v>92</v>
      </c>
    </row>
    <row r="19" spans="1:17" x14ac:dyDescent="0.25">
      <c r="A19" s="72">
        <v>6</v>
      </c>
      <c r="B19" s="55" t="s">
        <v>505</v>
      </c>
      <c r="C19" s="199"/>
      <c r="D19" s="199"/>
      <c r="E19" s="142" t="s">
        <v>187</v>
      </c>
      <c r="F19" s="142">
        <v>78</v>
      </c>
      <c r="G19" s="142">
        <v>28</v>
      </c>
      <c r="H19" s="142" t="s">
        <v>450</v>
      </c>
      <c r="I19" s="142" t="s">
        <v>56</v>
      </c>
      <c r="J19" s="142">
        <v>205</v>
      </c>
      <c r="K19" s="19">
        <f>J19*7</f>
        <v>1435</v>
      </c>
      <c r="L19" s="19">
        <v>2</v>
      </c>
      <c r="M19" s="19">
        <f>16+2</f>
        <v>18</v>
      </c>
      <c r="N19" s="19"/>
      <c r="P19" s="142" t="s">
        <v>5</v>
      </c>
    </row>
    <row r="20" spans="1:17" x14ac:dyDescent="0.25">
      <c r="A20" s="72">
        <v>1</v>
      </c>
      <c r="B20" s="55" t="s">
        <v>347</v>
      </c>
      <c r="C20" s="199"/>
      <c r="D20" s="199"/>
      <c r="E20" s="142" t="s">
        <v>445</v>
      </c>
      <c r="F20" s="142">
        <v>85</v>
      </c>
      <c r="G20" s="142">
        <v>36</v>
      </c>
      <c r="H20" s="142" t="s">
        <v>97</v>
      </c>
      <c r="I20" s="142" t="s">
        <v>56</v>
      </c>
      <c r="J20" s="142">
        <v>321</v>
      </c>
      <c r="K20" s="19">
        <f>J20*13</f>
        <v>4173</v>
      </c>
      <c r="L20" s="19" t="s">
        <v>71</v>
      </c>
      <c r="M20" s="19">
        <f>42</f>
        <v>42</v>
      </c>
      <c r="N20" s="19"/>
      <c r="P20">
        <f>M17+M23+M25+M30</f>
        <v>119</v>
      </c>
      <c r="Q20">
        <f>M51+M84</f>
        <v>50</v>
      </c>
    </row>
    <row r="21" spans="1:17" x14ac:dyDescent="0.25">
      <c r="A21" s="72">
        <v>2</v>
      </c>
      <c r="B21" s="55" t="s">
        <v>195</v>
      </c>
      <c r="C21" s="199"/>
      <c r="D21" s="199"/>
      <c r="E21" s="142" t="s">
        <v>440</v>
      </c>
      <c r="F21" s="142">
        <v>85</v>
      </c>
      <c r="G21" s="142">
        <v>32</v>
      </c>
      <c r="H21" s="142" t="s">
        <v>164</v>
      </c>
      <c r="I21" s="142" t="s">
        <v>56</v>
      </c>
      <c r="J21" s="142">
        <v>351</v>
      </c>
      <c r="K21" s="19">
        <f>J21*10</f>
        <v>3510</v>
      </c>
      <c r="L21" s="19" t="s">
        <v>71</v>
      </c>
      <c r="M21" s="19">
        <v>37</v>
      </c>
      <c r="N21" s="19" t="s">
        <v>305</v>
      </c>
      <c r="P21">
        <v>4</v>
      </c>
      <c r="Q21">
        <v>2</v>
      </c>
    </row>
    <row r="22" spans="1:17" x14ac:dyDescent="0.25">
      <c r="A22" s="72">
        <v>3</v>
      </c>
      <c r="B22" s="55" t="s">
        <v>193</v>
      </c>
      <c r="C22" s="199"/>
      <c r="D22" s="199"/>
      <c r="E22" s="142" t="s">
        <v>168</v>
      </c>
      <c r="F22" s="142">
        <v>85</v>
      </c>
      <c r="G22" s="142">
        <v>32</v>
      </c>
      <c r="H22" s="142" t="s">
        <v>111</v>
      </c>
      <c r="I22" s="142" t="s">
        <v>56</v>
      </c>
      <c r="J22" s="142">
        <v>305</v>
      </c>
      <c r="K22" s="19">
        <f>J22*10</f>
        <v>3050</v>
      </c>
      <c r="L22" s="19" t="s">
        <v>37</v>
      </c>
      <c r="M22" s="19">
        <v>30</v>
      </c>
      <c r="N22" s="209" t="s">
        <v>520</v>
      </c>
    </row>
    <row r="23" spans="1:17" x14ac:dyDescent="0.25">
      <c r="A23" s="72">
        <v>4</v>
      </c>
      <c r="B23" s="55" t="s">
        <v>8</v>
      </c>
      <c r="C23" s="199"/>
      <c r="D23" s="199"/>
      <c r="E23" s="142">
        <v>82.2</v>
      </c>
      <c r="F23" s="142">
        <v>85</v>
      </c>
      <c r="G23" s="142">
        <v>32</v>
      </c>
      <c r="H23" s="142" t="s">
        <v>5</v>
      </c>
      <c r="I23" s="142" t="s">
        <v>56</v>
      </c>
      <c r="J23" s="142">
        <v>264</v>
      </c>
      <c r="K23" s="19">
        <f>J23*10</f>
        <v>2640</v>
      </c>
      <c r="L23" s="19" t="s">
        <v>28</v>
      </c>
      <c r="M23" s="19">
        <v>25</v>
      </c>
      <c r="N23" s="19"/>
      <c r="P23" s="142" t="s">
        <v>7</v>
      </c>
    </row>
    <row r="24" spans="1:17" x14ac:dyDescent="0.25">
      <c r="A24" s="72">
        <v>5</v>
      </c>
      <c r="B24" s="55" t="s">
        <v>59</v>
      </c>
      <c r="C24" s="199"/>
      <c r="D24" s="199"/>
      <c r="E24" s="142" t="s">
        <v>436</v>
      </c>
      <c r="F24" s="142">
        <v>85</v>
      </c>
      <c r="G24" s="142">
        <v>24</v>
      </c>
      <c r="H24" s="142" t="s">
        <v>58</v>
      </c>
      <c r="I24" s="142" t="s">
        <v>56</v>
      </c>
      <c r="J24" s="142">
        <v>466</v>
      </c>
      <c r="K24" s="19">
        <f>J24*5</f>
        <v>2330</v>
      </c>
      <c r="L24" s="19" t="s">
        <v>37</v>
      </c>
      <c r="M24" s="19">
        <v>23</v>
      </c>
      <c r="N24" s="19" t="s">
        <v>60</v>
      </c>
      <c r="P24">
        <f>M18+M29+M31</f>
        <v>69</v>
      </c>
      <c r="Q24">
        <f>M61+M89+M98+M120+M121</f>
        <v>114</v>
      </c>
    </row>
    <row r="25" spans="1:17" x14ac:dyDescent="0.25">
      <c r="A25" s="72">
        <v>1</v>
      </c>
      <c r="B25" s="55" t="s">
        <v>4</v>
      </c>
      <c r="C25" s="199"/>
      <c r="D25" s="199"/>
      <c r="E25" s="142" t="s">
        <v>437</v>
      </c>
      <c r="F25" s="142" t="s">
        <v>438</v>
      </c>
      <c r="G25" s="142">
        <v>36</v>
      </c>
      <c r="H25" s="142" t="s">
        <v>5</v>
      </c>
      <c r="I25" s="142" t="s">
        <v>56</v>
      </c>
      <c r="J25" s="142">
        <v>417</v>
      </c>
      <c r="K25" s="19">
        <f>J25*13</f>
        <v>5421</v>
      </c>
      <c r="L25" s="19" t="s">
        <v>71</v>
      </c>
      <c r="M25" s="19">
        <v>42</v>
      </c>
      <c r="N25" s="19" t="s">
        <v>27</v>
      </c>
      <c r="P25">
        <v>3</v>
      </c>
      <c r="Q25">
        <v>5</v>
      </c>
    </row>
    <row r="26" spans="1:17" x14ac:dyDescent="0.25">
      <c r="A26" s="72">
        <v>2</v>
      </c>
      <c r="B26" s="55" t="s">
        <v>506</v>
      </c>
      <c r="C26" s="199"/>
      <c r="D26" s="199"/>
      <c r="E26" s="142">
        <v>90.5</v>
      </c>
      <c r="F26" s="142" t="s">
        <v>438</v>
      </c>
      <c r="G26" s="142">
        <v>32</v>
      </c>
      <c r="H26" s="142" t="s">
        <v>391</v>
      </c>
      <c r="I26" s="142" t="s">
        <v>56</v>
      </c>
      <c r="J26" s="142">
        <v>394</v>
      </c>
      <c r="K26" s="19">
        <f>J26*10</f>
        <v>3940</v>
      </c>
      <c r="L26" s="19" t="s">
        <v>71</v>
      </c>
      <c r="M26" s="19">
        <v>37</v>
      </c>
      <c r="N26" s="19"/>
    </row>
    <row r="27" spans="1:17" x14ac:dyDescent="0.25">
      <c r="A27" s="72">
        <v>3</v>
      </c>
      <c r="B27" s="55" t="s">
        <v>507</v>
      </c>
      <c r="C27" s="199"/>
      <c r="D27" s="199"/>
      <c r="E27" s="142">
        <v>94.7</v>
      </c>
      <c r="F27" s="142" t="s">
        <v>438</v>
      </c>
      <c r="G27" s="142">
        <v>32</v>
      </c>
      <c r="H27" s="142" t="s">
        <v>439</v>
      </c>
      <c r="I27" s="142" t="s">
        <v>56</v>
      </c>
      <c r="J27" s="142">
        <v>375</v>
      </c>
      <c r="K27" s="19">
        <f>J27*10</f>
        <v>3750</v>
      </c>
      <c r="L27" s="19" t="s">
        <v>71</v>
      </c>
      <c r="M27" s="19">
        <v>34</v>
      </c>
      <c r="N27" s="19"/>
      <c r="P27" s="142" t="s">
        <v>450</v>
      </c>
    </row>
    <row r="28" spans="1:17" x14ac:dyDescent="0.25">
      <c r="A28" s="72">
        <v>4</v>
      </c>
      <c r="B28" s="55" t="s">
        <v>508</v>
      </c>
      <c r="C28" s="199"/>
      <c r="D28" s="199"/>
      <c r="E28" s="142">
        <v>99</v>
      </c>
      <c r="F28" s="142" t="s">
        <v>438</v>
      </c>
      <c r="G28" s="142">
        <v>32</v>
      </c>
      <c r="H28" s="142" t="s">
        <v>441</v>
      </c>
      <c r="I28" s="142" t="s">
        <v>56</v>
      </c>
      <c r="J28" s="142">
        <v>349</v>
      </c>
      <c r="K28" s="19">
        <f>J28*10</f>
        <v>3490</v>
      </c>
      <c r="L28" s="19" t="s">
        <v>37</v>
      </c>
      <c r="M28" s="19">
        <v>28</v>
      </c>
      <c r="N28" s="19"/>
      <c r="P28">
        <f>M19</f>
        <v>18</v>
      </c>
      <c r="Q28">
        <f>M90</f>
        <v>20</v>
      </c>
    </row>
    <row r="29" spans="1:17" x14ac:dyDescent="0.25">
      <c r="A29" s="72">
        <v>5</v>
      </c>
      <c r="B29" s="55" t="s">
        <v>386</v>
      </c>
      <c r="C29" s="199"/>
      <c r="D29" s="199"/>
      <c r="E29" s="142">
        <v>88.6</v>
      </c>
      <c r="F29" s="142" t="s">
        <v>438</v>
      </c>
      <c r="G29" s="142">
        <v>32</v>
      </c>
      <c r="H29" s="142" t="s">
        <v>7</v>
      </c>
      <c r="I29" s="142" t="s">
        <v>56</v>
      </c>
      <c r="J29" s="142">
        <v>337</v>
      </c>
      <c r="K29" s="19">
        <f>J29*10</f>
        <v>3370</v>
      </c>
      <c r="L29" s="19" t="s">
        <v>37</v>
      </c>
      <c r="M29" s="19">
        <v>26</v>
      </c>
      <c r="N29" s="19" t="s">
        <v>92</v>
      </c>
      <c r="P29">
        <v>1</v>
      </c>
      <c r="Q29">
        <v>1</v>
      </c>
    </row>
    <row r="30" spans="1:17" x14ac:dyDescent="0.25">
      <c r="A30" s="72">
        <v>6</v>
      </c>
      <c r="B30" s="55" t="s">
        <v>64</v>
      </c>
      <c r="C30" s="199"/>
      <c r="D30" s="199"/>
      <c r="E30" s="142">
        <v>117.3</v>
      </c>
      <c r="F30" s="142" t="s">
        <v>438</v>
      </c>
      <c r="G30" s="142">
        <v>28</v>
      </c>
      <c r="H30" s="142" t="s">
        <v>5</v>
      </c>
      <c r="I30" s="142" t="s">
        <v>56</v>
      </c>
      <c r="J30" s="142">
        <v>332</v>
      </c>
      <c r="K30" s="19">
        <f>J30*7</f>
        <v>2324</v>
      </c>
      <c r="L30" s="19" t="s">
        <v>37</v>
      </c>
      <c r="M30" s="19">
        <v>24</v>
      </c>
      <c r="N30" s="19" t="s">
        <v>27</v>
      </c>
    </row>
    <row r="31" spans="1:17" x14ac:dyDescent="0.25">
      <c r="A31" s="72">
        <v>7</v>
      </c>
      <c r="B31" s="55" t="s">
        <v>245</v>
      </c>
      <c r="C31" s="199"/>
      <c r="D31" s="199"/>
      <c r="E31" s="142">
        <v>90.25</v>
      </c>
      <c r="F31" s="142" t="s">
        <v>438</v>
      </c>
      <c r="G31" s="142">
        <v>28</v>
      </c>
      <c r="H31" s="142" t="s">
        <v>7</v>
      </c>
      <c r="I31" s="142" t="s">
        <v>56</v>
      </c>
      <c r="J31" s="142">
        <v>312</v>
      </c>
      <c r="K31" s="19">
        <f>J31*7</f>
        <v>2184</v>
      </c>
      <c r="L31" s="19" t="s">
        <v>28</v>
      </c>
      <c r="M31" s="19">
        <v>20</v>
      </c>
      <c r="N31" s="19" t="s">
        <v>92</v>
      </c>
      <c r="P31" s="142" t="s">
        <v>164</v>
      </c>
    </row>
    <row r="32" spans="1:17" ht="18.75" x14ac:dyDescent="0.25">
      <c r="A32" s="304" t="s">
        <v>66</v>
      </c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P32">
        <f>M21+M33+M34</f>
        <v>99</v>
      </c>
      <c r="Q32">
        <f>M56+M63+M80+M81</f>
        <v>91</v>
      </c>
    </row>
    <row r="33" spans="1:19" x14ac:dyDescent="0.25">
      <c r="A33" s="72">
        <v>1</v>
      </c>
      <c r="B33" s="55" t="s">
        <v>302</v>
      </c>
      <c r="C33" s="199"/>
      <c r="D33" s="199"/>
      <c r="E33" s="142" t="s">
        <v>451</v>
      </c>
      <c r="F33" s="142">
        <v>58</v>
      </c>
      <c r="G33" s="142">
        <v>12</v>
      </c>
      <c r="H33" s="142" t="s">
        <v>164</v>
      </c>
      <c r="I33" s="142" t="s">
        <v>56</v>
      </c>
      <c r="J33" s="142">
        <v>382</v>
      </c>
      <c r="K33" s="182">
        <f>J33*2</f>
        <v>764</v>
      </c>
      <c r="L33" s="182" t="s">
        <v>28</v>
      </c>
      <c r="M33" s="182">
        <v>35</v>
      </c>
      <c r="N33" s="182" t="s">
        <v>305</v>
      </c>
      <c r="P33">
        <v>3</v>
      </c>
      <c r="Q33">
        <v>4</v>
      </c>
    </row>
    <row r="34" spans="1:19" x14ac:dyDescent="0.25">
      <c r="A34" s="72">
        <v>2</v>
      </c>
      <c r="B34" s="55" t="s">
        <v>303</v>
      </c>
      <c r="C34" s="199"/>
      <c r="D34" s="199"/>
      <c r="E34" s="142" t="s">
        <v>453</v>
      </c>
      <c r="F34" s="142">
        <v>58</v>
      </c>
      <c r="G34" s="142">
        <v>12</v>
      </c>
      <c r="H34" s="142" t="s">
        <v>164</v>
      </c>
      <c r="I34" s="142" t="s">
        <v>56</v>
      </c>
      <c r="J34" s="142">
        <v>228</v>
      </c>
      <c r="K34" s="182">
        <f>J34*2</f>
        <v>456</v>
      </c>
      <c r="L34" s="182">
        <v>2</v>
      </c>
      <c r="M34" s="182">
        <v>27</v>
      </c>
      <c r="N34" s="182" t="s">
        <v>305</v>
      </c>
    </row>
    <row r="35" spans="1:19" x14ac:dyDescent="0.25">
      <c r="A35" s="72">
        <v>1</v>
      </c>
      <c r="B35" s="55" t="s">
        <v>359</v>
      </c>
      <c r="C35" s="199"/>
      <c r="D35" s="199"/>
      <c r="E35" s="142">
        <v>60</v>
      </c>
      <c r="F35" s="142">
        <v>68</v>
      </c>
      <c r="G35" s="142">
        <v>20</v>
      </c>
      <c r="H35" s="142" t="s">
        <v>362</v>
      </c>
      <c r="I35" s="142" t="s">
        <v>56</v>
      </c>
      <c r="J35" s="142">
        <v>322</v>
      </c>
      <c r="K35" s="182">
        <f>J35*5</f>
        <v>1610</v>
      </c>
      <c r="L35" s="182" t="s">
        <v>37</v>
      </c>
      <c r="M35" s="182">
        <v>38</v>
      </c>
      <c r="N35" s="182"/>
      <c r="P35" s="142" t="s">
        <v>111</v>
      </c>
    </row>
    <row r="36" spans="1:19" x14ac:dyDescent="0.25">
      <c r="A36" s="72">
        <v>2</v>
      </c>
      <c r="B36" s="55" t="s">
        <v>57</v>
      </c>
      <c r="C36" s="199"/>
      <c r="D36" s="199"/>
      <c r="E36" s="142" t="s">
        <v>452</v>
      </c>
      <c r="F36" s="142">
        <v>68</v>
      </c>
      <c r="G36" s="142">
        <v>12</v>
      </c>
      <c r="H36" s="142" t="s">
        <v>111</v>
      </c>
      <c r="I36" s="142" t="s">
        <v>56</v>
      </c>
      <c r="J36" s="142">
        <v>283</v>
      </c>
      <c r="K36" s="182">
        <f>J36*2</f>
        <v>566</v>
      </c>
      <c r="L36" s="182">
        <v>2</v>
      </c>
      <c r="M36" s="182">
        <v>27</v>
      </c>
      <c r="N36" s="182" t="s">
        <v>79</v>
      </c>
      <c r="P36">
        <f>M22+M36</f>
        <v>57</v>
      </c>
      <c r="Q36">
        <f>M97</f>
        <v>18</v>
      </c>
    </row>
    <row r="37" spans="1:19" ht="18.75" x14ac:dyDescent="0.25">
      <c r="A37" s="304" t="s">
        <v>41</v>
      </c>
      <c r="B37" s="304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P37">
        <v>2</v>
      </c>
      <c r="Q37">
        <v>1</v>
      </c>
    </row>
    <row r="38" spans="1:19" x14ac:dyDescent="0.25">
      <c r="A38" s="72">
        <v>1</v>
      </c>
      <c r="B38" s="55" t="s">
        <v>432</v>
      </c>
      <c r="C38" s="199"/>
      <c r="D38" s="199"/>
      <c r="E38" s="142">
        <v>60</v>
      </c>
      <c r="F38" s="142">
        <v>63</v>
      </c>
      <c r="G38" s="142">
        <v>16</v>
      </c>
      <c r="H38" s="142" t="s">
        <v>401</v>
      </c>
      <c r="I38" s="142" t="s">
        <v>56</v>
      </c>
      <c r="J38" s="142">
        <v>270</v>
      </c>
      <c r="K38" s="19">
        <f>J38*2</f>
        <v>540</v>
      </c>
      <c r="L38" s="19">
        <v>2</v>
      </c>
      <c r="M38" s="78">
        <v>30</v>
      </c>
      <c r="N38" s="19"/>
    </row>
    <row r="39" spans="1:19" x14ac:dyDescent="0.25">
      <c r="A39" s="72">
        <v>1</v>
      </c>
      <c r="B39" s="55" t="s">
        <v>68</v>
      </c>
      <c r="C39" s="199"/>
      <c r="D39" s="199"/>
      <c r="E39" s="142">
        <v>76.8</v>
      </c>
      <c r="F39" s="142">
        <v>78</v>
      </c>
      <c r="G39" s="142">
        <v>28</v>
      </c>
      <c r="H39" s="142" t="s">
        <v>69</v>
      </c>
      <c r="I39" s="142" t="s">
        <v>56</v>
      </c>
      <c r="J39" s="142">
        <v>349</v>
      </c>
      <c r="K39" s="19">
        <f>J39*7</f>
        <v>2443</v>
      </c>
      <c r="L39" s="19" t="s">
        <v>37</v>
      </c>
      <c r="M39" s="78">
        <v>30</v>
      </c>
      <c r="N39" s="19"/>
      <c r="P39" s="142" t="s">
        <v>58</v>
      </c>
      <c r="R39" s="142" t="s">
        <v>441</v>
      </c>
    </row>
    <row r="40" spans="1:19" x14ac:dyDescent="0.25">
      <c r="A40" s="72">
        <v>2</v>
      </c>
      <c r="B40" s="55" t="s">
        <v>509</v>
      </c>
      <c r="C40" s="199"/>
      <c r="D40" s="199"/>
      <c r="E40" s="142">
        <v>73</v>
      </c>
      <c r="F40" s="142">
        <v>78</v>
      </c>
      <c r="G40" s="142">
        <v>28</v>
      </c>
      <c r="H40" s="142" t="s">
        <v>182</v>
      </c>
      <c r="I40" s="142" t="s">
        <v>56</v>
      </c>
      <c r="J40" s="142">
        <v>322</v>
      </c>
      <c r="K40" s="19">
        <f>J40*7</f>
        <v>2254</v>
      </c>
      <c r="L40" s="19" t="s">
        <v>37</v>
      </c>
      <c r="M40" s="78">
        <v>25</v>
      </c>
      <c r="N40" s="19"/>
      <c r="P40">
        <f>M24</f>
        <v>23</v>
      </c>
      <c r="R40">
        <f>M28</f>
        <v>28</v>
      </c>
    </row>
    <row r="41" spans="1:19" x14ac:dyDescent="0.25">
      <c r="A41" s="72">
        <v>3</v>
      </c>
      <c r="B41" s="55" t="s">
        <v>315</v>
      </c>
      <c r="C41" s="199"/>
      <c r="D41" s="199"/>
      <c r="E41" s="142" t="s">
        <v>468</v>
      </c>
      <c r="F41" s="142">
        <v>78</v>
      </c>
      <c r="G41" s="142">
        <v>24</v>
      </c>
      <c r="H41" s="142" t="s">
        <v>320</v>
      </c>
      <c r="I41" s="142" t="s">
        <v>56</v>
      </c>
      <c r="J41" s="142">
        <v>388</v>
      </c>
      <c r="K41" s="19">
        <f>J41*5</f>
        <v>1940</v>
      </c>
      <c r="L41" s="19" t="s">
        <v>28</v>
      </c>
      <c r="M41" s="78">
        <v>22</v>
      </c>
      <c r="N41" s="19"/>
      <c r="P41">
        <v>1</v>
      </c>
      <c r="R41">
        <v>1</v>
      </c>
    </row>
    <row r="42" spans="1:19" x14ac:dyDescent="0.25">
      <c r="A42" s="72">
        <v>4</v>
      </c>
      <c r="B42" s="55" t="s">
        <v>463</v>
      </c>
      <c r="C42" s="199"/>
      <c r="D42" s="199"/>
      <c r="E42" s="142" t="s">
        <v>452</v>
      </c>
      <c r="F42" s="142">
        <v>78</v>
      </c>
      <c r="G42" s="142">
        <v>24</v>
      </c>
      <c r="H42" s="142" t="s">
        <v>356</v>
      </c>
      <c r="I42" s="142" t="s">
        <v>56</v>
      </c>
      <c r="J42" s="142">
        <v>333</v>
      </c>
      <c r="K42" s="19">
        <f>J42*5</f>
        <v>1665</v>
      </c>
      <c r="L42" s="19" t="s">
        <v>28</v>
      </c>
      <c r="M42" s="78">
        <v>20</v>
      </c>
      <c r="N42" s="19"/>
    </row>
    <row r="43" spans="1:19" x14ac:dyDescent="0.25">
      <c r="A43" s="72">
        <v>5</v>
      </c>
      <c r="B43" s="55" t="s">
        <v>433</v>
      </c>
      <c r="C43" s="199"/>
      <c r="D43" s="199"/>
      <c r="E43" s="142" t="s">
        <v>472</v>
      </c>
      <c r="F43" s="142">
        <v>78</v>
      </c>
      <c r="G43" s="142">
        <v>20</v>
      </c>
      <c r="H43" s="142" t="s">
        <v>97</v>
      </c>
      <c r="I43" s="142" t="s">
        <v>56</v>
      </c>
      <c r="J43" s="142">
        <v>456</v>
      </c>
      <c r="K43" s="19">
        <f>J43*3</f>
        <v>1368</v>
      </c>
      <c r="L43" s="19" t="s">
        <v>28</v>
      </c>
      <c r="M43" s="78">
        <v>18</v>
      </c>
      <c r="N43" s="19"/>
      <c r="P43" s="142" t="s">
        <v>439</v>
      </c>
      <c r="R43" s="142" t="s">
        <v>362</v>
      </c>
    </row>
    <row r="44" spans="1:19" x14ac:dyDescent="0.25">
      <c r="A44" s="72">
        <v>6</v>
      </c>
      <c r="B44" s="55" t="s">
        <v>201</v>
      </c>
      <c r="C44" s="199"/>
      <c r="D44" s="199"/>
      <c r="E44" s="142" t="s">
        <v>255</v>
      </c>
      <c r="F44" s="142">
        <v>78</v>
      </c>
      <c r="G44" s="142">
        <v>24</v>
      </c>
      <c r="H44" s="142" t="s">
        <v>124</v>
      </c>
      <c r="I44" s="142" t="s">
        <v>56</v>
      </c>
      <c r="J44" s="142">
        <v>237</v>
      </c>
      <c r="K44" s="19">
        <f>J44*5</f>
        <v>1185</v>
      </c>
      <c r="L44" s="19">
        <v>2</v>
      </c>
      <c r="M44" s="78">
        <v>16</v>
      </c>
      <c r="N44" s="19"/>
      <c r="P44">
        <f>M27</f>
        <v>34</v>
      </c>
      <c r="R44">
        <f>M35</f>
        <v>38</v>
      </c>
      <c r="S44">
        <f>M79+M47</f>
        <v>43</v>
      </c>
    </row>
    <row r="45" spans="1:19" x14ac:dyDescent="0.25">
      <c r="A45" s="72">
        <v>7</v>
      </c>
      <c r="B45" s="55" t="s">
        <v>82</v>
      </c>
      <c r="C45" s="199"/>
      <c r="D45" s="199"/>
      <c r="E45" s="142" t="s">
        <v>471</v>
      </c>
      <c r="F45" s="142">
        <v>78</v>
      </c>
      <c r="G45" s="142">
        <v>16</v>
      </c>
      <c r="H45" s="142" t="s">
        <v>83</v>
      </c>
      <c r="I45" s="142" t="s">
        <v>56</v>
      </c>
      <c r="J45" s="142">
        <v>407</v>
      </c>
      <c r="K45" s="19">
        <f>J45*2</f>
        <v>814</v>
      </c>
      <c r="L45" s="19">
        <v>1</v>
      </c>
      <c r="M45" s="78">
        <v>15</v>
      </c>
      <c r="N45" s="19"/>
      <c r="P45">
        <v>1</v>
      </c>
      <c r="R45">
        <v>1</v>
      </c>
      <c r="S45">
        <v>2</v>
      </c>
    </row>
    <row r="46" spans="1:19" x14ac:dyDescent="0.25">
      <c r="A46" s="72">
        <v>8</v>
      </c>
      <c r="B46" s="55" t="s">
        <v>466</v>
      </c>
      <c r="C46" s="199"/>
      <c r="D46" s="199"/>
      <c r="E46" s="142" t="s">
        <v>465</v>
      </c>
      <c r="F46" s="142">
        <v>78</v>
      </c>
      <c r="G46" s="142">
        <v>16</v>
      </c>
      <c r="H46" s="142" t="s">
        <v>499</v>
      </c>
      <c r="I46" s="142" t="s">
        <v>56</v>
      </c>
      <c r="J46" s="142">
        <v>350</v>
      </c>
      <c r="K46" s="19">
        <f>J46*2</f>
        <v>700</v>
      </c>
      <c r="L46" s="19">
        <v>2</v>
      </c>
      <c r="M46" s="78">
        <v>14</v>
      </c>
      <c r="N46" s="19"/>
      <c r="O46" s="210"/>
      <c r="P46" s="210"/>
      <c r="Q46" s="210"/>
      <c r="R46" s="210"/>
      <c r="S46" s="210"/>
    </row>
    <row r="47" spans="1:19" x14ac:dyDescent="0.25">
      <c r="A47" s="72">
        <v>9</v>
      </c>
      <c r="B47" s="55" t="s">
        <v>457</v>
      </c>
      <c r="C47" s="199"/>
      <c r="D47" s="199"/>
      <c r="E47" s="142">
        <v>78</v>
      </c>
      <c r="F47" s="142">
        <v>78</v>
      </c>
      <c r="G47" s="142">
        <v>16</v>
      </c>
      <c r="H47" s="142" t="s">
        <v>362</v>
      </c>
      <c r="I47" s="142" t="s">
        <v>56</v>
      </c>
      <c r="J47" s="142">
        <v>286</v>
      </c>
      <c r="K47" s="19">
        <f>J47*2</f>
        <v>572</v>
      </c>
      <c r="L47" s="19">
        <v>3</v>
      </c>
      <c r="M47" s="78">
        <v>13</v>
      </c>
      <c r="N47" s="19"/>
      <c r="P47" s="142" t="s">
        <v>401</v>
      </c>
      <c r="R47" s="142" t="s">
        <v>69</v>
      </c>
    </row>
    <row r="48" spans="1:19" x14ac:dyDescent="0.25">
      <c r="A48" s="72">
        <v>1</v>
      </c>
      <c r="B48" s="55" t="s">
        <v>117</v>
      </c>
      <c r="C48" s="199"/>
      <c r="D48" s="199"/>
      <c r="E48" s="142">
        <v>79.400000000000006</v>
      </c>
      <c r="F48" s="142">
        <v>85</v>
      </c>
      <c r="G48" s="142">
        <v>24</v>
      </c>
      <c r="H48" s="142" t="s">
        <v>112</v>
      </c>
      <c r="I48" s="142" t="s">
        <v>56</v>
      </c>
      <c r="J48" s="142">
        <v>436</v>
      </c>
      <c r="K48" s="19">
        <f>J48*5</f>
        <v>2180</v>
      </c>
      <c r="L48" s="19" t="s">
        <v>37</v>
      </c>
      <c r="M48" s="78">
        <v>30</v>
      </c>
      <c r="N48" s="19"/>
      <c r="P48">
        <f>M38</f>
        <v>30</v>
      </c>
      <c r="R48">
        <f>M39</f>
        <v>30</v>
      </c>
    </row>
    <row r="49" spans="1:19" x14ac:dyDescent="0.25">
      <c r="A49" s="72">
        <v>2</v>
      </c>
      <c r="B49" s="55" t="s">
        <v>205</v>
      </c>
      <c r="C49" s="199"/>
      <c r="D49" s="199"/>
      <c r="E49" s="142">
        <v>81</v>
      </c>
      <c r="F49" s="142">
        <v>85</v>
      </c>
      <c r="G49" s="142">
        <v>32</v>
      </c>
      <c r="H49" s="142" t="s">
        <v>124</v>
      </c>
      <c r="I49" s="142" t="s">
        <v>56</v>
      </c>
      <c r="J49" s="142">
        <v>192</v>
      </c>
      <c r="K49" s="19">
        <f>J49*10</f>
        <v>1920</v>
      </c>
      <c r="L49" s="19">
        <v>1</v>
      </c>
      <c r="M49" s="78">
        <v>25</v>
      </c>
      <c r="N49" s="19"/>
      <c r="P49">
        <v>1</v>
      </c>
      <c r="R49">
        <v>1</v>
      </c>
    </row>
    <row r="50" spans="1:19" x14ac:dyDescent="0.25">
      <c r="A50" s="72">
        <v>3</v>
      </c>
      <c r="B50" s="55" t="s">
        <v>455</v>
      </c>
      <c r="C50" s="199"/>
      <c r="D50" s="199"/>
      <c r="E50" s="142" t="s">
        <v>454</v>
      </c>
      <c r="F50" s="142">
        <v>85</v>
      </c>
      <c r="G50" s="142">
        <v>28</v>
      </c>
      <c r="H50" s="142" t="s">
        <v>122</v>
      </c>
      <c r="I50" s="142" t="s">
        <v>56</v>
      </c>
      <c r="J50" s="142">
        <v>261</v>
      </c>
      <c r="K50" s="19">
        <f>J50*7</f>
        <v>1827</v>
      </c>
      <c r="L50" s="19">
        <v>1</v>
      </c>
      <c r="M50" s="78">
        <v>22</v>
      </c>
      <c r="N50" s="19"/>
    </row>
    <row r="51" spans="1:19" x14ac:dyDescent="0.25">
      <c r="A51" s="72">
        <v>4</v>
      </c>
      <c r="B51" s="55" t="s">
        <v>80</v>
      </c>
      <c r="C51" s="199"/>
      <c r="D51" s="199"/>
      <c r="E51" s="142">
        <v>85</v>
      </c>
      <c r="F51" s="142">
        <v>85</v>
      </c>
      <c r="G51" s="142">
        <v>24</v>
      </c>
      <c r="H51" s="142" t="s">
        <v>5</v>
      </c>
      <c r="I51" s="142" t="s">
        <v>56</v>
      </c>
      <c r="J51" s="142">
        <v>350</v>
      </c>
      <c r="K51" s="19">
        <f>J51*5</f>
        <v>1750</v>
      </c>
      <c r="L51" s="19" t="s">
        <v>28</v>
      </c>
      <c r="M51" s="78">
        <v>20</v>
      </c>
      <c r="N51" s="19" t="s">
        <v>54</v>
      </c>
      <c r="P51" s="142" t="s">
        <v>182</v>
      </c>
      <c r="S51" s="142" t="s">
        <v>320</v>
      </c>
    </row>
    <row r="52" spans="1:19" x14ac:dyDescent="0.25">
      <c r="A52" s="72">
        <v>5</v>
      </c>
      <c r="B52" s="55" t="s">
        <v>297</v>
      </c>
      <c r="C52" s="199"/>
      <c r="D52" s="199"/>
      <c r="E52" s="142" t="s">
        <v>464</v>
      </c>
      <c r="F52" s="142">
        <v>85</v>
      </c>
      <c r="G52" s="142">
        <v>24</v>
      </c>
      <c r="H52" s="142" t="s">
        <v>265</v>
      </c>
      <c r="I52" s="142" t="s">
        <v>56</v>
      </c>
      <c r="J52" s="142">
        <v>344</v>
      </c>
      <c r="K52" s="19">
        <f>J52*5</f>
        <v>1720</v>
      </c>
      <c r="L52" s="19" t="s">
        <v>28</v>
      </c>
      <c r="M52" s="78">
        <v>18</v>
      </c>
      <c r="N52" s="19"/>
      <c r="P52">
        <f>M40+M59+M88</f>
        <v>70</v>
      </c>
      <c r="R52">
        <f>M41++M122</f>
        <v>47</v>
      </c>
    </row>
    <row r="53" spans="1:19" x14ac:dyDescent="0.25">
      <c r="A53" s="72">
        <v>6</v>
      </c>
      <c r="B53" s="55" t="s">
        <v>211</v>
      </c>
      <c r="C53" s="199"/>
      <c r="D53" s="199"/>
      <c r="E53" s="142">
        <v>83.8</v>
      </c>
      <c r="F53" s="142">
        <v>85</v>
      </c>
      <c r="G53" s="142">
        <v>24</v>
      </c>
      <c r="H53" s="142" t="s">
        <v>125</v>
      </c>
      <c r="I53" s="142" t="s">
        <v>56</v>
      </c>
      <c r="J53" s="142">
        <v>317</v>
      </c>
      <c r="K53" s="19">
        <f>J53*5</f>
        <v>1585</v>
      </c>
      <c r="L53" s="19">
        <v>1</v>
      </c>
      <c r="M53" s="78">
        <v>16</v>
      </c>
      <c r="N53" s="19"/>
      <c r="P53">
        <v>3</v>
      </c>
      <c r="R53">
        <v>2</v>
      </c>
    </row>
    <row r="54" spans="1:19" x14ac:dyDescent="0.25">
      <c r="A54" s="72">
        <v>7</v>
      </c>
      <c r="B54" s="55" t="s">
        <v>474</v>
      </c>
      <c r="C54" s="199"/>
      <c r="D54" s="199"/>
      <c r="E54" s="142">
        <v>83.1</v>
      </c>
      <c r="F54" s="142">
        <v>85</v>
      </c>
      <c r="G54" s="142">
        <v>16</v>
      </c>
      <c r="H54" s="142" t="s">
        <v>473</v>
      </c>
      <c r="I54" s="142" t="s">
        <v>56</v>
      </c>
      <c r="J54" s="142">
        <v>596</v>
      </c>
      <c r="K54" s="19">
        <f>J54*2</f>
        <v>1192</v>
      </c>
      <c r="L54" s="19" t="s">
        <v>28</v>
      </c>
      <c r="M54" s="78">
        <v>15</v>
      </c>
      <c r="N54" s="19"/>
    </row>
    <row r="55" spans="1:19" x14ac:dyDescent="0.25">
      <c r="A55" s="72">
        <v>8</v>
      </c>
      <c r="B55" s="55" t="s">
        <v>371</v>
      </c>
      <c r="C55" s="199"/>
      <c r="D55" s="199"/>
      <c r="E55" s="142" t="s">
        <v>470</v>
      </c>
      <c r="F55" s="142">
        <v>85</v>
      </c>
      <c r="G55" s="142">
        <v>16</v>
      </c>
      <c r="H55" s="142" t="s">
        <v>125</v>
      </c>
      <c r="I55" s="142" t="s">
        <v>56</v>
      </c>
      <c r="J55" s="142">
        <v>405</v>
      </c>
      <c r="K55" s="19">
        <f>J55*2</f>
        <v>810</v>
      </c>
      <c r="L55" s="19">
        <v>2</v>
      </c>
      <c r="M55" s="200">
        <v>14</v>
      </c>
      <c r="N55" s="19"/>
      <c r="P55" s="142" t="s">
        <v>356</v>
      </c>
      <c r="R55" s="142" t="s">
        <v>124</v>
      </c>
    </row>
    <row r="56" spans="1:19" x14ac:dyDescent="0.25">
      <c r="A56" s="72">
        <v>1</v>
      </c>
      <c r="B56" s="55" t="s">
        <v>460</v>
      </c>
      <c r="C56" s="199"/>
      <c r="D56" s="199"/>
      <c r="E56" s="142" t="s">
        <v>459</v>
      </c>
      <c r="F56" s="142" t="s">
        <v>438</v>
      </c>
      <c r="G56" s="142">
        <v>32</v>
      </c>
      <c r="H56" s="142" t="s">
        <v>164</v>
      </c>
      <c r="I56" s="142" t="s">
        <v>56</v>
      </c>
      <c r="J56" s="142">
        <v>294</v>
      </c>
      <c r="K56" s="19">
        <f>J56*10</f>
        <v>2940</v>
      </c>
      <c r="L56" s="19" t="s">
        <v>37</v>
      </c>
      <c r="M56" s="78">
        <v>30</v>
      </c>
      <c r="N56" s="19" t="s">
        <v>305</v>
      </c>
      <c r="P56">
        <f>M42</f>
        <v>20</v>
      </c>
      <c r="R56">
        <f>M44+M49+M103+M112+M113+M116</f>
        <v>124</v>
      </c>
    </row>
    <row r="57" spans="1:19" x14ac:dyDescent="0.25">
      <c r="A57" s="72">
        <v>2</v>
      </c>
      <c r="B57" s="55" t="s">
        <v>456</v>
      </c>
      <c r="C57" s="199"/>
      <c r="D57" s="199"/>
      <c r="E57" s="142">
        <v>94.5</v>
      </c>
      <c r="F57" s="142" t="s">
        <v>438</v>
      </c>
      <c r="G57" s="142">
        <v>32</v>
      </c>
      <c r="H57" s="142" t="s">
        <v>127</v>
      </c>
      <c r="I57" s="142" t="s">
        <v>56</v>
      </c>
      <c r="J57" s="142">
        <v>268</v>
      </c>
      <c r="K57" s="19">
        <f>J57*10</f>
        <v>2680</v>
      </c>
      <c r="L57" s="19" t="s">
        <v>28</v>
      </c>
      <c r="M57" s="78">
        <v>25</v>
      </c>
      <c r="N57" s="19"/>
      <c r="P57">
        <v>1</v>
      </c>
      <c r="R57">
        <v>6</v>
      </c>
    </row>
    <row r="58" spans="1:19" x14ac:dyDescent="0.25">
      <c r="A58" s="72">
        <v>3</v>
      </c>
      <c r="B58" s="55" t="s">
        <v>208</v>
      </c>
      <c r="C58" s="199"/>
      <c r="D58" s="199"/>
      <c r="E58" s="142">
        <v>92.6</v>
      </c>
      <c r="F58" s="142" t="s">
        <v>438</v>
      </c>
      <c r="G58" s="142">
        <v>32</v>
      </c>
      <c r="H58" s="142" t="s">
        <v>127</v>
      </c>
      <c r="I58" s="142" t="s">
        <v>56</v>
      </c>
      <c r="J58" s="142">
        <v>265</v>
      </c>
      <c r="K58" s="19">
        <f>J58*10</f>
        <v>2650</v>
      </c>
      <c r="L58" s="19" t="s">
        <v>28</v>
      </c>
      <c r="M58" s="78">
        <v>22</v>
      </c>
      <c r="N58" s="19"/>
      <c r="P58" s="142" t="s">
        <v>83</v>
      </c>
      <c r="R58" s="142" t="s">
        <v>112</v>
      </c>
    </row>
    <row r="59" spans="1:19" x14ac:dyDescent="0.25">
      <c r="A59" s="72">
        <v>4</v>
      </c>
      <c r="B59" s="55" t="s">
        <v>467</v>
      </c>
      <c r="C59" s="199"/>
      <c r="D59" s="199"/>
      <c r="E59" s="142">
        <v>88.4</v>
      </c>
      <c r="F59" s="142" t="s">
        <v>438</v>
      </c>
      <c r="G59" s="142">
        <v>28</v>
      </c>
      <c r="H59" s="142" t="s">
        <v>182</v>
      </c>
      <c r="I59" s="142" t="s">
        <v>56</v>
      </c>
      <c r="J59" s="142">
        <v>354</v>
      </c>
      <c r="K59" s="19">
        <f>J59*7</f>
        <v>2478</v>
      </c>
      <c r="L59" s="19" t="s">
        <v>37</v>
      </c>
      <c r="M59" s="78">
        <v>20</v>
      </c>
      <c r="N59" s="19"/>
      <c r="P59">
        <v>15</v>
      </c>
      <c r="R59">
        <f>M48+M92</f>
        <v>46</v>
      </c>
    </row>
    <row r="60" spans="1:19" x14ac:dyDescent="0.25">
      <c r="A60" s="72">
        <v>5</v>
      </c>
      <c r="B60" s="55" t="s">
        <v>462</v>
      </c>
      <c r="C60" s="199"/>
      <c r="D60" s="199"/>
      <c r="E60" s="142" t="s">
        <v>461</v>
      </c>
      <c r="F60" s="142" t="s">
        <v>438</v>
      </c>
      <c r="G60" s="142">
        <v>28</v>
      </c>
      <c r="H60" s="142" t="s">
        <v>405</v>
      </c>
      <c r="I60" s="142" t="s">
        <v>56</v>
      </c>
      <c r="J60" s="142">
        <v>323</v>
      </c>
      <c r="K60" s="19">
        <f>J60*7</f>
        <v>2261</v>
      </c>
      <c r="L60" s="19" t="s">
        <v>28</v>
      </c>
      <c r="M60" s="78">
        <v>18</v>
      </c>
      <c r="N60" s="19"/>
      <c r="P60">
        <v>1</v>
      </c>
      <c r="R60">
        <v>2</v>
      </c>
    </row>
    <row r="61" spans="1:19" x14ac:dyDescent="0.25">
      <c r="A61" s="72">
        <v>6</v>
      </c>
      <c r="B61" s="55" t="s">
        <v>510</v>
      </c>
      <c r="C61" s="199"/>
      <c r="D61" s="199"/>
      <c r="E61" s="142" t="s">
        <v>469</v>
      </c>
      <c r="F61" s="142" t="s">
        <v>438</v>
      </c>
      <c r="G61" s="142">
        <v>24</v>
      </c>
      <c r="H61" s="142" t="s">
        <v>7</v>
      </c>
      <c r="I61" s="142" t="s">
        <v>56</v>
      </c>
      <c r="J61" s="142">
        <v>388</v>
      </c>
      <c r="K61" s="19">
        <f>J61*5</f>
        <v>1940</v>
      </c>
      <c r="L61" s="19" t="s">
        <v>28</v>
      </c>
      <c r="M61" s="78">
        <v>16</v>
      </c>
      <c r="N61" s="19" t="s">
        <v>92</v>
      </c>
    </row>
    <row r="62" spans="1:19" x14ac:dyDescent="0.25">
      <c r="A62" s="72">
        <v>7</v>
      </c>
      <c r="B62" s="55" t="s">
        <v>256</v>
      </c>
      <c r="C62" s="199"/>
      <c r="D62" s="199"/>
      <c r="E62" s="142">
        <v>91.3</v>
      </c>
      <c r="F62" s="142" t="s">
        <v>438</v>
      </c>
      <c r="G62" s="142">
        <v>24</v>
      </c>
      <c r="H62" s="142" t="s">
        <v>129</v>
      </c>
      <c r="I62" s="142" t="s">
        <v>56</v>
      </c>
      <c r="J62" s="142">
        <v>370</v>
      </c>
      <c r="K62" s="19">
        <f>J62*5</f>
        <v>1850</v>
      </c>
      <c r="L62" s="19" t="s">
        <v>28</v>
      </c>
      <c r="M62" s="78">
        <v>15</v>
      </c>
      <c r="N62" s="19"/>
      <c r="P62" s="142" t="s">
        <v>122</v>
      </c>
      <c r="R62" s="142" t="s">
        <v>265</v>
      </c>
    </row>
    <row r="63" spans="1:19" x14ac:dyDescent="0.25">
      <c r="A63" s="72">
        <v>8</v>
      </c>
      <c r="B63" s="55" t="s">
        <v>511</v>
      </c>
      <c r="C63" s="199"/>
      <c r="D63" s="199"/>
      <c r="E63" s="142" t="s">
        <v>178</v>
      </c>
      <c r="F63" s="142" t="s">
        <v>438</v>
      </c>
      <c r="G63" s="142">
        <v>20</v>
      </c>
      <c r="H63" s="142" t="s">
        <v>164</v>
      </c>
      <c r="I63" s="142" t="s">
        <v>56</v>
      </c>
      <c r="J63" s="142">
        <v>360</v>
      </c>
      <c r="K63" s="19">
        <f>J63*3</f>
        <v>1080</v>
      </c>
      <c r="L63" s="19">
        <v>1</v>
      </c>
      <c r="M63" s="78">
        <v>14</v>
      </c>
      <c r="N63" s="19" t="s">
        <v>305</v>
      </c>
      <c r="P63">
        <f>M50+M101</f>
        <v>35</v>
      </c>
      <c r="R63">
        <v>18</v>
      </c>
    </row>
    <row r="64" spans="1:19" x14ac:dyDescent="0.25">
      <c r="A64" s="100"/>
      <c r="B64" s="96"/>
      <c r="C64" s="79"/>
      <c r="D64" s="79"/>
      <c r="E64" s="97"/>
      <c r="F64" s="97"/>
      <c r="G64" s="97"/>
      <c r="H64" s="97"/>
      <c r="I64" s="97"/>
      <c r="J64" s="163"/>
      <c r="K64" s="79"/>
      <c r="L64" s="79"/>
      <c r="M64" s="79"/>
      <c r="N64" s="99"/>
    </row>
    <row r="65" spans="1:18" x14ac:dyDescent="0.25">
      <c r="B65" s="18" t="s">
        <v>22</v>
      </c>
      <c r="D65" s="18" t="s">
        <v>24</v>
      </c>
      <c r="G65" s="18" t="s">
        <v>23</v>
      </c>
      <c r="J65" s="163" t="s">
        <v>29</v>
      </c>
      <c r="P65" s="142" t="s">
        <v>125</v>
      </c>
      <c r="R65" s="142" t="s">
        <v>473</v>
      </c>
    </row>
    <row r="66" spans="1:18" x14ac:dyDescent="0.25">
      <c r="A66" s="100"/>
      <c r="B66" s="96"/>
      <c r="C66" s="79"/>
      <c r="D66" s="79"/>
      <c r="E66" s="97"/>
      <c r="F66" s="97"/>
      <c r="G66" s="97"/>
      <c r="H66" s="97"/>
      <c r="I66" s="97"/>
      <c r="J66" s="163"/>
      <c r="K66" s="79"/>
      <c r="L66" s="79"/>
      <c r="M66" s="79"/>
      <c r="N66" s="99"/>
      <c r="P66">
        <f>M53+M55</f>
        <v>30</v>
      </c>
      <c r="R66">
        <f>M54</f>
        <v>15</v>
      </c>
    </row>
    <row r="67" spans="1:18" x14ac:dyDescent="0.25">
      <c r="A67" s="306" t="s">
        <v>504</v>
      </c>
      <c r="B67" s="298"/>
      <c r="C67" s="197"/>
      <c r="D67" s="2"/>
      <c r="E67" s="2"/>
      <c r="F67" s="2"/>
      <c r="G67" s="2"/>
      <c r="H67" s="2"/>
      <c r="I67" s="2"/>
      <c r="J67" s="163"/>
      <c r="K67" s="2"/>
      <c r="L67" s="2"/>
      <c r="M67" s="2"/>
      <c r="N67" s="3"/>
      <c r="P67">
        <v>2</v>
      </c>
      <c r="R67">
        <v>1</v>
      </c>
    </row>
    <row r="68" spans="1:18" ht="20.25" x14ac:dyDescent="0.3">
      <c r="A68" s="300" t="s">
        <v>10</v>
      </c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300"/>
      <c r="N68" s="300"/>
    </row>
    <row r="69" spans="1:18" ht="20.25" x14ac:dyDescent="0.3">
      <c r="A69" s="300" t="s">
        <v>73</v>
      </c>
      <c r="B69" s="300"/>
      <c r="C69" s="300"/>
      <c r="D69" s="300"/>
      <c r="E69" s="300"/>
      <c r="F69" s="300"/>
      <c r="G69" s="300"/>
      <c r="H69" s="300"/>
      <c r="I69" s="300"/>
      <c r="J69" s="300"/>
      <c r="K69" s="300"/>
      <c r="L69" s="300"/>
      <c r="M69" s="300"/>
      <c r="N69" s="300"/>
      <c r="P69" s="142" t="s">
        <v>127</v>
      </c>
      <c r="R69" s="142" t="s">
        <v>405</v>
      </c>
    </row>
    <row r="70" spans="1:18" ht="20.25" x14ac:dyDescent="0.3">
      <c r="A70" s="198"/>
      <c r="B70" s="198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P70">
        <f>M57+M58</f>
        <v>47</v>
      </c>
      <c r="R70">
        <f>M60</f>
        <v>18</v>
      </c>
    </row>
    <row r="71" spans="1:18" ht="22.5" x14ac:dyDescent="0.3">
      <c r="A71" s="301" t="s">
        <v>25</v>
      </c>
      <c r="B71" s="301"/>
      <c r="C71" s="301"/>
      <c r="D71" s="301"/>
      <c r="E71" s="301"/>
      <c r="F71" s="301"/>
      <c r="G71" s="301"/>
      <c r="H71" s="301"/>
      <c r="I71" s="301"/>
      <c r="J71" s="301"/>
      <c r="K71" s="301"/>
      <c r="L71" s="301"/>
      <c r="M71" s="301"/>
      <c r="N71" s="301"/>
      <c r="P71">
        <v>2</v>
      </c>
      <c r="R71">
        <v>1</v>
      </c>
    </row>
    <row r="72" spans="1:18" ht="22.5" x14ac:dyDescent="0.3">
      <c r="A72" s="301"/>
      <c r="B72" s="301"/>
      <c r="C72" s="301"/>
      <c r="D72" s="301"/>
      <c r="E72" s="301"/>
      <c r="F72" s="301"/>
      <c r="G72" s="301"/>
      <c r="H72" s="301"/>
      <c r="I72" s="301"/>
      <c r="J72" s="301"/>
      <c r="K72" s="301"/>
      <c r="L72" s="301"/>
      <c r="M72" s="301"/>
      <c r="N72" s="301"/>
      <c r="P72" s="142" t="s">
        <v>129</v>
      </c>
      <c r="R72" s="142" t="s">
        <v>51</v>
      </c>
    </row>
    <row r="73" spans="1:18" ht="23.25" x14ac:dyDescent="0.35">
      <c r="A73" s="302" t="s">
        <v>11</v>
      </c>
      <c r="B73" s="302"/>
      <c r="C73" s="302"/>
      <c r="D73" s="302"/>
      <c r="E73" s="302"/>
      <c r="F73" s="302"/>
      <c r="G73" s="302"/>
      <c r="H73" s="302"/>
      <c r="I73" s="302"/>
      <c r="J73" s="302"/>
      <c r="K73" s="302"/>
      <c r="L73" s="302"/>
      <c r="M73" s="302"/>
      <c r="N73" s="302"/>
      <c r="P73">
        <f>M62</f>
        <v>15</v>
      </c>
      <c r="R73">
        <f>M85+M110+M111</f>
        <v>80</v>
      </c>
    </row>
    <row r="74" spans="1:18" ht="18.75" x14ac:dyDescent="0.3">
      <c r="A74" s="303" t="s">
        <v>502</v>
      </c>
      <c r="B74" s="303"/>
      <c r="C74" s="303"/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P74">
        <v>1</v>
      </c>
      <c r="R74">
        <v>3</v>
      </c>
    </row>
    <row r="75" spans="1:18" ht="18.75" x14ac:dyDescent="0.3">
      <c r="A75" s="195"/>
      <c r="B75" s="195"/>
      <c r="C75" s="195"/>
      <c r="D75" s="195"/>
      <c r="E75" s="195"/>
      <c r="F75" s="195"/>
      <c r="G75" s="195"/>
      <c r="H75" s="195"/>
      <c r="I75" s="195"/>
      <c r="J75" s="163"/>
      <c r="K75" s="195"/>
      <c r="L75" s="195"/>
      <c r="M75" s="195"/>
      <c r="N75" s="195"/>
    </row>
    <row r="76" spans="1:18" x14ac:dyDescent="0.25">
      <c r="A76" s="299"/>
      <c r="B76" s="299"/>
      <c r="C76" s="299"/>
      <c r="D76" s="299"/>
      <c r="E76" s="299"/>
      <c r="F76" s="299"/>
      <c r="G76" s="299"/>
      <c r="H76" s="299"/>
      <c r="I76" s="299"/>
      <c r="J76" s="299"/>
      <c r="K76" s="299"/>
      <c r="L76" s="299"/>
      <c r="M76" s="299"/>
      <c r="N76" s="299"/>
      <c r="P76" s="142" t="s">
        <v>185</v>
      </c>
      <c r="R76" s="142" t="s">
        <v>493</v>
      </c>
    </row>
    <row r="77" spans="1:18" ht="22.5" x14ac:dyDescent="0.25">
      <c r="A77" s="89" t="s">
        <v>12</v>
      </c>
      <c r="B77" s="89" t="s">
        <v>13</v>
      </c>
      <c r="C77" s="89" t="s">
        <v>14</v>
      </c>
      <c r="D77" s="89" t="s">
        <v>15</v>
      </c>
      <c r="E77" s="89" t="s">
        <v>16</v>
      </c>
      <c r="F77" s="89" t="s">
        <v>0</v>
      </c>
      <c r="G77" s="89" t="s">
        <v>17</v>
      </c>
      <c r="H77" s="89" t="s">
        <v>18</v>
      </c>
      <c r="I77" s="89" t="s">
        <v>19</v>
      </c>
      <c r="J77" s="89" t="s">
        <v>20</v>
      </c>
      <c r="K77" s="89" t="s">
        <v>1</v>
      </c>
      <c r="L77" s="89" t="s">
        <v>15</v>
      </c>
      <c r="M77" s="85" t="s">
        <v>38</v>
      </c>
      <c r="N77" s="29" t="s">
        <v>21</v>
      </c>
      <c r="P77">
        <f>M87+M95+M114</f>
        <v>70</v>
      </c>
      <c r="R77">
        <f>M91</f>
        <v>18</v>
      </c>
    </row>
    <row r="78" spans="1:18" ht="18.75" x14ac:dyDescent="0.25">
      <c r="A78" s="304" t="s">
        <v>42</v>
      </c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  <c r="N78" s="304"/>
      <c r="P78">
        <v>3</v>
      </c>
      <c r="R78">
        <v>1</v>
      </c>
    </row>
    <row r="79" spans="1:18" x14ac:dyDescent="0.25">
      <c r="A79" s="72">
        <v>1</v>
      </c>
      <c r="B79" s="55" t="s">
        <v>478</v>
      </c>
      <c r="C79" s="199"/>
      <c r="D79" s="199"/>
      <c r="E79" s="142">
        <v>56</v>
      </c>
      <c r="F79" s="142">
        <v>58</v>
      </c>
      <c r="G79" s="142">
        <v>10</v>
      </c>
      <c r="H79" s="142" t="s">
        <v>362</v>
      </c>
      <c r="I79" s="142" t="s">
        <v>56</v>
      </c>
      <c r="J79" s="142">
        <v>390</v>
      </c>
      <c r="K79" s="78">
        <f>J79*1.5</f>
        <v>585</v>
      </c>
      <c r="L79" s="78">
        <v>1</v>
      </c>
      <c r="M79" s="78">
        <v>30</v>
      </c>
      <c r="N79" s="19"/>
    </row>
    <row r="80" spans="1:18" x14ac:dyDescent="0.25">
      <c r="A80" s="72">
        <v>2</v>
      </c>
      <c r="B80" s="55" t="s">
        <v>270</v>
      </c>
      <c r="C80" s="199"/>
      <c r="D80" s="199"/>
      <c r="E80" s="142" t="s">
        <v>477</v>
      </c>
      <c r="F80" s="142">
        <v>58</v>
      </c>
      <c r="G80" s="142">
        <v>10</v>
      </c>
      <c r="H80" s="142" t="s">
        <v>164</v>
      </c>
      <c r="I80" s="142" t="s">
        <v>56</v>
      </c>
      <c r="J80" s="142">
        <v>366</v>
      </c>
      <c r="K80" s="78">
        <f>J80*1.5</f>
        <v>549</v>
      </c>
      <c r="L80" s="78">
        <v>1</v>
      </c>
      <c r="M80" s="78">
        <v>25</v>
      </c>
      <c r="N80" s="19" t="s">
        <v>305</v>
      </c>
      <c r="P80" s="142" t="s">
        <v>494</v>
      </c>
      <c r="R80" s="142" t="s">
        <v>417</v>
      </c>
    </row>
    <row r="81" spans="1:18" x14ac:dyDescent="0.25">
      <c r="A81" s="72">
        <v>3</v>
      </c>
      <c r="B81" s="55" t="s">
        <v>300</v>
      </c>
      <c r="C81" s="199"/>
      <c r="D81" s="199"/>
      <c r="E81" s="142" t="s">
        <v>476</v>
      </c>
      <c r="F81" s="142">
        <v>58</v>
      </c>
      <c r="G81" s="142">
        <v>10</v>
      </c>
      <c r="H81" s="142" t="s">
        <v>164</v>
      </c>
      <c r="I81" s="142" t="s">
        <v>56</v>
      </c>
      <c r="J81" s="142">
        <v>339</v>
      </c>
      <c r="K81" s="78">
        <f>J81*1.5</f>
        <v>508.5</v>
      </c>
      <c r="L81" s="78">
        <v>2</v>
      </c>
      <c r="M81" s="78">
        <v>22</v>
      </c>
      <c r="N81" s="19" t="s">
        <v>305</v>
      </c>
      <c r="P81">
        <f>M93</f>
        <v>30</v>
      </c>
      <c r="R81">
        <f>M94</f>
        <v>25</v>
      </c>
    </row>
    <row r="82" spans="1:18" x14ac:dyDescent="0.25">
      <c r="A82" s="72">
        <v>1</v>
      </c>
      <c r="B82" s="55" t="s">
        <v>409</v>
      </c>
      <c r="C82" s="199"/>
      <c r="D82" s="199"/>
      <c r="E82" s="142" t="s">
        <v>479</v>
      </c>
      <c r="F82" s="142">
        <v>68</v>
      </c>
      <c r="G82" s="142">
        <v>8</v>
      </c>
      <c r="H82" s="142" t="s">
        <v>97</v>
      </c>
      <c r="I82" s="142" t="s">
        <v>56</v>
      </c>
      <c r="J82" s="142">
        <v>492</v>
      </c>
      <c r="K82" s="78">
        <f>J82*1</f>
        <v>492</v>
      </c>
      <c r="L82" s="78" t="s">
        <v>28</v>
      </c>
      <c r="M82" s="78">
        <v>30</v>
      </c>
      <c r="N82" s="19"/>
      <c r="P82">
        <v>1</v>
      </c>
      <c r="R82">
        <v>1</v>
      </c>
    </row>
    <row r="83" spans="1:18" x14ac:dyDescent="0.25">
      <c r="A83" s="72">
        <v>2</v>
      </c>
      <c r="B83" s="55" t="s">
        <v>434</v>
      </c>
      <c r="C83" s="199"/>
      <c r="D83" s="199"/>
      <c r="E83" s="142" t="s">
        <v>475</v>
      </c>
      <c r="F83" s="142">
        <v>68</v>
      </c>
      <c r="G83" s="142">
        <v>10</v>
      </c>
      <c r="H83" s="142" t="s">
        <v>97</v>
      </c>
      <c r="I83" s="142" t="s">
        <v>56</v>
      </c>
      <c r="J83" s="142">
        <v>277</v>
      </c>
      <c r="K83" s="78">
        <f>J83*1.5</f>
        <v>415.5</v>
      </c>
      <c r="L83" s="78"/>
      <c r="M83" s="78">
        <v>25</v>
      </c>
      <c r="N83" s="19"/>
    </row>
    <row r="84" spans="1:18" x14ac:dyDescent="0.25">
      <c r="A84" s="72">
        <v>1</v>
      </c>
      <c r="B84" s="55" t="s">
        <v>480</v>
      </c>
      <c r="C84" s="199"/>
      <c r="D84" s="199"/>
      <c r="E84" s="142">
        <v>68.5</v>
      </c>
      <c r="F84" s="142" t="s">
        <v>6</v>
      </c>
      <c r="G84" s="142">
        <v>20</v>
      </c>
      <c r="H84" s="142" t="s">
        <v>5</v>
      </c>
      <c r="I84" s="142" t="s">
        <v>56</v>
      </c>
      <c r="J84" s="142">
        <v>345</v>
      </c>
      <c r="K84" s="78">
        <f>J84*5</f>
        <v>1725</v>
      </c>
      <c r="L84" s="78" t="s">
        <v>37</v>
      </c>
      <c r="M84" s="78">
        <v>30</v>
      </c>
      <c r="N84" s="19"/>
      <c r="P84" s="142" t="s">
        <v>364</v>
      </c>
      <c r="R84" s="142" t="s">
        <v>496</v>
      </c>
    </row>
    <row r="85" spans="1:18" x14ac:dyDescent="0.25">
      <c r="A85" s="72">
        <v>2</v>
      </c>
      <c r="B85" s="55" t="s">
        <v>104</v>
      </c>
      <c r="C85" s="199"/>
      <c r="D85" s="199"/>
      <c r="E85" s="142">
        <v>88</v>
      </c>
      <c r="F85" s="142" t="s">
        <v>6</v>
      </c>
      <c r="G85" s="142">
        <v>12</v>
      </c>
      <c r="H85" s="142" t="s">
        <v>51</v>
      </c>
      <c r="I85" s="142" t="s">
        <v>56</v>
      </c>
      <c r="J85" s="142">
        <v>381</v>
      </c>
      <c r="K85" s="78">
        <f>J85*2</f>
        <v>762</v>
      </c>
      <c r="L85" s="78">
        <v>1</v>
      </c>
      <c r="M85" s="78">
        <v>25</v>
      </c>
      <c r="N85" s="19"/>
      <c r="P85">
        <f>M96</f>
        <v>20</v>
      </c>
      <c r="R85">
        <f>M99</f>
        <v>15</v>
      </c>
    </row>
    <row r="86" spans="1:18" ht="18.75" x14ac:dyDescent="0.25">
      <c r="A86" s="304" t="s">
        <v>43</v>
      </c>
      <c r="B86" s="304"/>
      <c r="C86" s="304"/>
      <c r="D86" s="304"/>
      <c r="E86" s="304"/>
      <c r="F86" s="304"/>
      <c r="G86" s="304"/>
      <c r="H86" s="304"/>
      <c r="I86" s="304"/>
      <c r="J86" s="304"/>
      <c r="K86" s="304"/>
      <c r="L86" s="304"/>
      <c r="M86" s="304"/>
      <c r="N86" s="304"/>
      <c r="P86">
        <v>1</v>
      </c>
      <c r="R86">
        <v>1</v>
      </c>
    </row>
    <row r="87" spans="1:18" x14ac:dyDescent="0.25">
      <c r="A87" s="72">
        <v>1</v>
      </c>
      <c r="B87" s="55" t="s">
        <v>176</v>
      </c>
      <c r="C87" s="199"/>
      <c r="D87" s="199"/>
      <c r="E87" s="142">
        <v>70.3</v>
      </c>
      <c r="F87" s="142">
        <v>78</v>
      </c>
      <c r="G87" s="142">
        <v>32</v>
      </c>
      <c r="H87" s="142" t="s">
        <v>185</v>
      </c>
      <c r="I87" s="142" t="s">
        <v>56</v>
      </c>
      <c r="J87" s="142">
        <v>226</v>
      </c>
      <c r="K87" s="19">
        <f>J87*16</f>
        <v>3616</v>
      </c>
      <c r="L87" s="19">
        <v>1</v>
      </c>
      <c r="M87" s="78">
        <v>30</v>
      </c>
      <c r="N87" s="19"/>
    </row>
    <row r="88" spans="1:18" x14ac:dyDescent="0.25">
      <c r="A88" s="72">
        <v>2</v>
      </c>
      <c r="B88" s="55" t="s">
        <v>175</v>
      </c>
      <c r="C88" s="199"/>
      <c r="D88" s="199"/>
      <c r="E88" s="142">
        <v>72.900000000000006</v>
      </c>
      <c r="F88" s="142">
        <v>78</v>
      </c>
      <c r="G88" s="142">
        <v>28</v>
      </c>
      <c r="H88" s="142" t="s">
        <v>182</v>
      </c>
      <c r="I88" s="142" t="s">
        <v>56</v>
      </c>
      <c r="J88" s="142">
        <v>312</v>
      </c>
      <c r="K88" s="19">
        <f>J88*10</f>
        <v>3120</v>
      </c>
      <c r="L88" s="19" t="s">
        <v>37</v>
      </c>
      <c r="M88" s="78">
        <v>25</v>
      </c>
      <c r="N88" s="19"/>
      <c r="P88" s="142" t="s">
        <v>489</v>
      </c>
      <c r="R88" s="142" t="s">
        <v>492</v>
      </c>
    </row>
    <row r="89" spans="1:18" x14ac:dyDescent="0.25">
      <c r="A89" s="72">
        <v>3</v>
      </c>
      <c r="B89" s="55" t="s">
        <v>92</v>
      </c>
      <c r="C89" s="199"/>
      <c r="D89" s="199"/>
      <c r="E89" s="142" t="s">
        <v>491</v>
      </c>
      <c r="F89" s="142">
        <v>78</v>
      </c>
      <c r="G89" s="142">
        <v>24</v>
      </c>
      <c r="H89" s="142" t="s">
        <v>7</v>
      </c>
      <c r="I89" s="142" t="s">
        <v>56</v>
      </c>
      <c r="J89" s="142">
        <v>444</v>
      </c>
      <c r="K89" s="19">
        <f>J89*7</f>
        <v>3108</v>
      </c>
      <c r="L89" s="19" t="s">
        <v>37</v>
      </c>
      <c r="M89" s="78">
        <v>22</v>
      </c>
      <c r="N89" s="19"/>
      <c r="P89">
        <f>M100</f>
        <v>14</v>
      </c>
      <c r="R89">
        <f>M102</f>
        <v>12</v>
      </c>
    </row>
    <row r="90" spans="1:18" x14ac:dyDescent="0.25">
      <c r="A90" s="72">
        <v>4</v>
      </c>
      <c r="B90" s="55" t="s">
        <v>107</v>
      </c>
      <c r="C90" s="199"/>
      <c r="D90" s="199"/>
      <c r="E90" s="142">
        <v>72.3</v>
      </c>
      <c r="F90" s="142">
        <v>78</v>
      </c>
      <c r="G90" s="142">
        <v>26</v>
      </c>
      <c r="H90" s="142" t="s">
        <v>450</v>
      </c>
      <c r="I90" s="142" t="s">
        <v>56</v>
      </c>
      <c r="J90" s="142">
        <v>290</v>
      </c>
      <c r="K90" s="19">
        <f>J90*8.5</f>
        <v>2465</v>
      </c>
      <c r="L90" s="19" t="s">
        <v>28</v>
      </c>
      <c r="M90" s="78">
        <v>20</v>
      </c>
      <c r="N90" s="19"/>
      <c r="P90">
        <v>1</v>
      </c>
      <c r="R90">
        <v>1</v>
      </c>
    </row>
    <row r="91" spans="1:18" x14ac:dyDescent="0.25">
      <c r="A91" s="72">
        <v>5</v>
      </c>
      <c r="B91" s="55" t="s">
        <v>512</v>
      </c>
      <c r="C91" s="199"/>
      <c r="D91" s="199"/>
      <c r="E91" s="142">
        <v>77.900000000000006</v>
      </c>
      <c r="F91" s="142">
        <v>78</v>
      </c>
      <c r="G91" s="142">
        <v>24</v>
      </c>
      <c r="H91" s="142" t="s">
        <v>493</v>
      </c>
      <c r="I91" s="142" t="s">
        <v>56</v>
      </c>
      <c r="J91" s="142">
        <v>336</v>
      </c>
      <c r="K91" s="19">
        <f>J91*7</f>
        <v>2352</v>
      </c>
      <c r="L91" s="19" t="s">
        <v>28</v>
      </c>
      <c r="M91" s="78">
        <v>18</v>
      </c>
      <c r="N91" s="19"/>
    </row>
    <row r="92" spans="1:18" x14ac:dyDescent="0.25">
      <c r="A92" s="72">
        <v>6</v>
      </c>
      <c r="B92" s="55" t="s">
        <v>218</v>
      </c>
      <c r="C92" s="199"/>
      <c r="D92" s="199"/>
      <c r="E92" s="142" t="s">
        <v>491</v>
      </c>
      <c r="F92" s="142">
        <v>78</v>
      </c>
      <c r="G92" s="142">
        <v>24</v>
      </c>
      <c r="H92" s="142" t="s">
        <v>112</v>
      </c>
      <c r="I92" s="142" t="s">
        <v>56</v>
      </c>
      <c r="J92" s="142">
        <v>313</v>
      </c>
      <c r="K92" s="19">
        <f>J92*7</f>
        <v>2191</v>
      </c>
      <c r="L92" s="19" t="s">
        <v>28</v>
      </c>
      <c r="M92" s="78">
        <v>16</v>
      </c>
      <c r="N92" s="19"/>
      <c r="P92" s="142" t="s">
        <v>365</v>
      </c>
      <c r="R92" s="142" t="s">
        <v>171</v>
      </c>
    </row>
    <row r="93" spans="1:18" x14ac:dyDescent="0.25">
      <c r="A93" s="72">
        <v>1</v>
      </c>
      <c r="B93" s="55" t="s">
        <v>495</v>
      </c>
      <c r="C93" s="199"/>
      <c r="D93" s="199"/>
      <c r="E93" s="142">
        <v>93</v>
      </c>
      <c r="F93" s="142" t="s">
        <v>488</v>
      </c>
      <c r="G93" s="142">
        <v>30</v>
      </c>
      <c r="H93" s="142" t="s">
        <v>494</v>
      </c>
      <c r="I93" s="142" t="s">
        <v>56</v>
      </c>
      <c r="J93" s="142">
        <v>384</v>
      </c>
      <c r="K93" s="19">
        <f>J93*13</f>
        <v>4992</v>
      </c>
      <c r="L93" s="19" t="s">
        <v>71</v>
      </c>
      <c r="M93" s="78">
        <v>30</v>
      </c>
      <c r="N93" s="19"/>
      <c r="P93">
        <f>M105</f>
        <v>30</v>
      </c>
      <c r="R93">
        <f>M106</f>
        <v>25</v>
      </c>
    </row>
    <row r="94" spans="1:18" x14ac:dyDescent="0.25">
      <c r="A94" s="72">
        <v>2</v>
      </c>
      <c r="B94" s="55" t="s">
        <v>414</v>
      </c>
      <c r="C94" s="199"/>
      <c r="D94" s="199"/>
      <c r="E94" s="142" t="s">
        <v>458</v>
      </c>
      <c r="F94" s="142" t="s">
        <v>488</v>
      </c>
      <c r="G94" s="142">
        <v>32</v>
      </c>
      <c r="H94" s="142" t="s">
        <v>417</v>
      </c>
      <c r="I94" s="142" t="s">
        <v>56</v>
      </c>
      <c r="J94" s="142">
        <v>291</v>
      </c>
      <c r="K94" s="19">
        <f>J94*16</f>
        <v>4656</v>
      </c>
      <c r="L94" s="19" t="s">
        <v>37</v>
      </c>
      <c r="M94" s="78">
        <v>25</v>
      </c>
      <c r="N94" s="19"/>
      <c r="P94">
        <v>1</v>
      </c>
      <c r="R94">
        <v>1</v>
      </c>
    </row>
    <row r="95" spans="1:18" x14ac:dyDescent="0.25">
      <c r="A95" s="72">
        <v>3</v>
      </c>
      <c r="B95" s="55" t="s">
        <v>513</v>
      </c>
      <c r="C95" s="199"/>
      <c r="D95" s="199"/>
      <c r="E95" s="142">
        <v>121.6</v>
      </c>
      <c r="F95" s="142" t="s">
        <v>488</v>
      </c>
      <c r="G95" s="142">
        <v>32</v>
      </c>
      <c r="H95" s="142" t="s">
        <v>185</v>
      </c>
      <c r="I95" s="142" t="s">
        <v>56</v>
      </c>
      <c r="J95" s="142">
        <v>259</v>
      </c>
      <c r="K95" s="19">
        <f>J95*16</f>
        <v>4144</v>
      </c>
      <c r="L95" s="19" t="s">
        <v>28</v>
      </c>
      <c r="M95" s="78">
        <v>22</v>
      </c>
      <c r="N95" s="19"/>
    </row>
    <row r="96" spans="1:18" x14ac:dyDescent="0.25">
      <c r="A96" s="72">
        <v>4</v>
      </c>
      <c r="B96" s="55" t="s">
        <v>363</v>
      </c>
      <c r="C96" s="199"/>
      <c r="D96" s="199"/>
      <c r="E96" s="142">
        <v>116</v>
      </c>
      <c r="F96" s="142" t="s">
        <v>488</v>
      </c>
      <c r="G96" s="142">
        <v>32</v>
      </c>
      <c r="H96" s="142" t="s">
        <v>364</v>
      </c>
      <c r="I96" s="142" t="s">
        <v>56</v>
      </c>
      <c r="J96" s="142">
        <v>245</v>
      </c>
      <c r="K96" s="19">
        <f>J96*16</f>
        <v>3920</v>
      </c>
      <c r="L96" s="19">
        <v>1</v>
      </c>
      <c r="M96" s="78">
        <v>20</v>
      </c>
      <c r="N96" s="19"/>
      <c r="P96" s="142" t="s">
        <v>81</v>
      </c>
      <c r="R96" s="142" t="s">
        <v>449</v>
      </c>
    </row>
    <row r="97" spans="1:18" x14ac:dyDescent="0.25">
      <c r="A97" s="72">
        <v>5</v>
      </c>
      <c r="B97" s="55" t="s">
        <v>281</v>
      </c>
      <c r="C97" s="199"/>
      <c r="D97" s="199"/>
      <c r="E97" s="142">
        <v>96.3</v>
      </c>
      <c r="F97" s="142" t="s">
        <v>488</v>
      </c>
      <c r="G97" s="142">
        <v>28</v>
      </c>
      <c r="H97" s="142" t="s">
        <v>111</v>
      </c>
      <c r="I97" s="142" t="s">
        <v>56</v>
      </c>
      <c r="J97" s="142">
        <v>309</v>
      </c>
      <c r="K97" s="19">
        <f>J97*10</f>
        <v>3090</v>
      </c>
      <c r="L97" s="19" t="s">
        <v>28</v>
      </c>
      <c r="M97" s="78">
        <v>18</v>
      </c>
      <c r="N97" s="19" t="s">
        <v>79</v>
      </c>
      <c r="P97">
        <f>M108+M109</f>
        <v>55</v>
      </c>
      <c r="R97">
        <f>M115</f>
        <v>16</v>
      </c>
    </row>
    <row r="98" spans="1:18" x14ac:dyDescent="0.25">
      <c r="A98" s="72">
        <v>6</v>
      </c>
      <c r="B98" s="55" t="s">
        <v>220</v>
      </c>
      <c r="C98" s="199"/>
      <c r="D98" s="199"/>
      <c r="E98" s="142">
        <v>106.3</v>
      </c>
      <c r="F98" s="142" t="s">
        <v>488</v>
      </c>
      <c r="G98" s="142">
        <v>24</v>
      </c>
      <c r="H98" s="142" t="s">
        <v>7</v>
      </c>
      <c r="I98" s="142" t="s">
        <v>56</v>
      </c>
      <c r="J98" s="142">
        <v>422</v>
      </c>
      <c r="K98" s="19">
        <f>J98*7</f>
        <v>2954</v>
      </c>
      <c r="L98" s="19" t="s">
        <v>37</v>
      </c>
      <c r="M98" s="78">
        <v>16</v>
      </c>
      <c r="N98" s="19" t="s">
        <v>92</v>
      </c>
      <c r="P98">
        <v>2</v>
      </c>
      <c r="R98">
        <v>1</v>
      </c>
    </row>
    <row r="99" spans="1:18" x14ac:dyDescent="0.25">
      <c r="A99" s="72">
        <v>7</v>
      </c>
      <c r="B99" s="55" t="s">
        <v>514</v>
      </c>
      <c r="C99" s="199"/>
      <c r="D99" s="199"/>
      <c r="E99" s="142" t="s">
        <v>497</v>
      </c>
      <c r="F99" s="142" t="s">
        <v>488</v>
      </c>
      <c r="G99" s="142">
        <v>24</v>
      </c>
      <c r="H99" s="142" t="s">
        <v>496</v>
      </c>
      <c r="I99" s="142" t="s">
        <v>56</v>
      </c>
      <c r="J99" s="142">
        <v>392</v>
      </c>
      <c r="K99" s="19">
        <f>J99*7</f>
        <v>2744</v>
      </c>
      <c r="L99" s="19" t="s">
        <v>28</v>
      </c>
      <c r="M99" s="78">
        <v>15</v>
      </c>
      <c r="N99" s="19"/>
    </row>
    <row r="100" spans="1:18" x14ac:dyDescent="0.25">
      <c r="A100" s="72">
        <v>8</v>
      </c>
      <c r="B100" s="55" t="s">
        <v>490</v>
      </c>
      <c r="C100" s="199"/>
      <c r="D100" s="199"/>
      <c r="E100" s="142">
        <v>88.9041</v>
      </c>
      <c r="F100" s="142" t="s">
        <v>488</v>
      </c>
      <c r="G100" s="142">
        <v>20</v>
      </c>
      <c r="H100" s="142" t="s">
        <v>489</v>
      </c>
      <c r="I100" s="142" t="s">
        <v>56</v>
      </c>
      <c r="J100" s="142">
        <v>301</v>
      </c>
      <c r="K100" s="19">
        <f>J100*5</f>
        <v>1505</v>
      </c>
      <c r="L100" s="19">
        <v>2</v>
      </c>
      <c r="M100" s="78">
        <v>14</v>
      </c>
      <c r="N100" s="19"/>
      <c r="P100" s="142" t="s">
        <v>131</v>
      </c>
    </row>
    <row r="101" spans="1:18" x14ac:dyDescent="0.25">
      <c r="A101" s="72">
        <v>9</v>
      </c>
      <c r="B101" s="55" t="s">
        <v>219</v>
      </c>
      <c r="C101" s="199"/>
      <c r="D101" s="199"/>
      <c r="E101" s="142">
        <v>89.7</v>
      </c>
      <c r="F101" s="142" t="s">
        <v>488</v>
      </c>
      <c r="G101" s="142">
        <v>18</v>
      </c>
      <c r="H101" s="142" t="s">
        <v>122</v>
      </c>
      <c r="I101" s="142" t="s">
        <v>56</v>
      </c>
      <c r="J101" s="142">
        <v>370</v>
      </c>
      <c r="K101" s="19">
        <f>J101*4</f>
        <v>1480</v>
      </c>
      <c r="L101" s="19">
        <v>2</v>
      </c>
      <c r="M101" s="78">
        <v>13</v>
      </c>
      <c r="N101" s="19"/>
      <c r="P101">
        <f>M117</f>
        <v>25</v>
      </c>
    </row>
    <row r="102" spans="1:18" x14ac:dyDescent="0.25">
      <c r="A102" s="72">
        <v>10</v>
      </c>
      <c r="B102" s="55" t="s">
        <v>515</v>
      </c>
      <c r="C102" s="199"/>
      <c r="D102" s="199"/>
      <c r="E102" s="142">
        <v>82</v>
      </c>
      <c r="F102" s="142" t="s">
        <v>488</v>
      </c>
      <c r="G102" s="142">
        <v>16</v>
      </c>
      <c r="H102" s="142" t="s">
        <v>492</v>
      </c>
      <c r="I102" s="142" t="s">
        <v>56</v>
      </c>
      <c r="J102" s="142">
        <v>348</v>
      </c>
      <c r="K102" s="19">
        <f>J102*3</f>
        <v>1044</v>
      </c>
      <c r="L102" s="19">
        <v>2</v>
      </c>
      <c r="M102" s="78">
        <v>12</v>
      </c>
      <c r="N102" s="19"/>
      <c r="P102">
        <v>1</v>
      </c>
    </row>
    <row r="103" spans="1:18" x14ac:dyDescent="0.25">
      <c r="A103" s="72">
        <v>11</v>
      </c>
      <c r="B103" s="55" t="s">
        <v>117</v>
      </c>
      <c r="C103" s="199"/>
      <c r="D103" s="199"/>
      <c r="E103" s="142">
        <v>115</v>
      </c>
      <c r="F103" s="142" t="s">
        <v>438</v>
      </c>
      <c r="G103" s="142">
        <v>16</v>
      </c>
      <c r="H103" s="142" t="s">
        <v>124</v>
      </c>
      <c r="I103" s="142" t="s">
        <v>56</v>
      </c>
      <c r="J103" s="142">
        <v>251</v>
      </c>
      <c r="K103" s="19">
        <f>J103*3</f>
        <v>753</v>
      </c>
      <c r="L103" s="19"/>
      <c r="M103" s="78">
        <v>11</v>
      </c>
      <c r="N103" s="19"/>
      <c r="P103">
        <v>2</v>
      </c>
      <c r="R103">
        <v>1</v>
      </c>
    </row>
    <row r="104" spans="1:18" ht="18.75" x14ac:dyDescent="0.25">
      <c r="A104" s="304" t="s">
        <v>45</v>
      </c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</row>
    <row r="105" spans="1:18" x14ac:dyDescent="0.25">
      <c r="A105" s="72">
        <v>1</v>
      </c>
      <c r="B105" s="55" t="s">
        <v>377</v>
      </c>
      <c r="C105" s="199"/>
      <c r="D105" s="199"/>
      <c r="E105" s="142">
        <v>81.099999999999994</v>
      </c>
      <c r="F105" s="142" t="s">
        <v>6</v>
      </c>
      <c r="G105" s="142">
        <v>12</v>
      </c>
      <c r="H105" s="142" t="s">
        <v>365</v>
      </c>
      <c r="I105" s="142" t="s">
        <v>56</v>
      </c>
      <c r="J105" s="142">
        <v>406</v>
      </c>
      <c r="K105" s="162">
        <f>J105*2</f>
        <v>812</v>
      </c>
      <c r="L105" s="162">
        <v>1</v>
      </c>
      <c r="M105" s="162">
        <v>30</v>
      </c>
      <c r="N105" s="162"/>
      <c r="P105" s="142" t="s">
        <v>501</v>
      </c>
    </row>
    <row r="106" spans="1:18" x14ac:dyDescent="0.25">
      <c r="A106" s="72">
        <v>2</v>
      </c>
      <c r="B106" s="55" t="s">
        <v>170</v>
      </c>
      <c r="C106" s="199"/>
      <c r="D106" s="199"/>
      <c r="E106" s="142">
        <v>96</v>
      </c>
      <c r="F106" s="142" t="s">
        <v>6</v>
      </c>
      <c r="G106" s="142">
        <v>16</v>
      </c>
      <c r="H106" s="142" t="s">
        <v>171</v>
      </c>
      <c r="I106" s="142" t="s">
        <v>56</v>
      </c>
      <c r="J106" s="142">
        <v>265</v>
      </c>
      <c r="K106" s="71">
        <f>J106*3</f>
        <v>795</v>
      </c>
      <c r="L106" s="71"/>
      <c r="M106" s="162">
        <v>25</v>
      </c>
      <c r="N106" s="162"/>
      <c r="P106">
        <f>M119</f>
        <v>30</v>
      </c>
    </row>
    <row r="107" spans="1:18" ht="18.75" x14ac:dyDescent="0.25">
      <c r="A107" s="304" t="s">
        <v>46</v>
      </c>
      <c r="B107" s="304"/>
      <c r="C107" s="304"/>
      <c r="D107" s="304"/>
      <c r="E107" s="304"/>
      <c r="F107" s="304"/>
      <c r="G107" s="304"/>
      <c r="H107" s="304"/>
      <c r="I107" s="304"/>
      <c r="J107" s="304"/>
      <c r="K107" s="304"/>
      <c r="L107" s="304"/>
      <c r="M107" s="304"/>
      <c r="N107" s="304"/>
      <c r="P107">
        <v>1</v>
      </c>
    </row>
    <row r="108" spans="1:18" x14ac:dyDescent="0.25">
      <c r="A108" s="72">
        <v>1</v>
      </c>
      <c r="B108" s="55" t="s">
        <v>84</v>
      </c>
      <c r="C108" s="199"/>
      <c r="D108" s="199"/>
      <c r="E108" s="142">
        <v>52.8</v>
      </c>
      <c r="F108" s="142">
        <v>53</v>
      </c>
      <c r="G108" s="142">
        <v>16</v>
      </c>
      <c r="H108" s="142" t="s">
        <v>81</v>
      </c>
      <c r="I108" s="142" t="s">
        <v>56</v>
      </c>
      <c r="J108" s="142">
        <v>300</v>
      </c>
      <c r="K108" s="19">
        <f>J108*3</f>
        <v>900</v>
      </c>
      <c r="L108" s="19">
        <v>2</v>
      </c>
      <c r="M108" s="78">
        <v>30</v>
      </c>
      <c r="N108" s="19"/>
    </row>
    <row r="109" spans="1:18" x14ac:dyDescent="0.25">
      <c r="A109" s="72">
        <v>2</v>
      </c>
      <c r="B109" s="55" t="s">
        <v>482</v>
      </c>
      <c r="C109" s="199"/>
      <c r="D109" s="199"/>
      <c r="E109" s="142">
        <v>32.4</v>
      </c>
      <c r="F109" s="142">
        <v>53</v>
      </c>
      <c r="G109" s="142">
        <v>8</v>
      </c>
      <c r="H109" s="142" t="s">
        <v>81</v>
      </c>
      <c r="I109" s="142" t="s">
        <v>56</v>
      </c>
      <c r="J109" s="142">
        <v>323</v>
      </c>
      <c r="K109" s="19">
        <f>J109*1</f>
        <v>323</v>
      </c>
      <c r="L109" s="19" t="s">
        <v>500</v>
      </c>
      <c r="M109" s="78">
        <v>25</v>
      </c>
      <c r="N109" s="19"/>
    </row>
    <row r="110" spans="1:18" x14ac:dyDescent="0.25">
      <c r="A110" s="72">
        <v>1</v>
      </c>
      <c r="B110" s="55" t="s">
        <v>342</v>
      </c>
      <c r="C110" s="199"/>
      <c r="D110" s="199"/>
      <c r="E110" s="142">
        <v>68.2</v>
      </c>
      <c r="F110" s="142">
        <v>73</v>
      </c>
      <c r="G110" s="142">
        <v>28</v>
      </c>
      <c r="H110" s="142" t="s">
        <v>51</v>
      </c>
      <c r="I110" s="142" t="s">
        <v>56</v>
      </c>
      <c r="J110" s="142">
        <v>235</v>
      </c>
      <c r="K110" s="19">
        <f>J110*10</f>
        <v>2350</v>
      </c>
      <c r="L110" s="19">
        <v>1</v>
      </c>
      <c r="M110" s="78">
        <v>30</v>
      </c>
      <c r="N110" s="19"/>
    </row>
    <row r="111" spans="1:18" x14ac:dyDescent="0.25">
      <c r="A111" s="72">
        <v>2</v>
      </c>
      <c r="B111" s="55" t="s">
        <v>67</v>
      </c>
      <c r="C111" s="199"/>
      <c r="D111" s="199"/>
      <c r="E111" s="142" t="s">
        <v>483</v>
      </c>
      <c r="F111" s="142">
        <v>73</v>
      </c>
      <c r="G111" s="142">
        <v>20</v>
      </c>
      <c r="H111" s="142" t="s">
        <v>51</v>
      </c>
      <c r="I111" s="142" t="s">
        <v>56</v>
      </c>
      <c r="J111" s="142">
        <v>387</v>
      </c>
      <c r="K111" s="19">
        <f>J111*5</f>
        <v>1935</v>
      </c>
      <c r="L111" s="19">
        <v>1</v>
      </c>
      <c r="M111" s="78">
        <v>25</v>
      </c>
      <c r="N111" s="19"/>
    </row>
    <row r="112" spans="1:18" x14ac:dyDescent="0.25">
      <c r="A112" s="72">
        <v>3</v>
      </c>
      <c r="B112" s="55" t="s">
        <v>273</v>
      </c>
      <c r="C112" s="199"/>
      <c r="D112" s="199"/>
      <c r="E112" s="142">
        <v>61</v>
      </c>
      <c r="F112" s="142">
        <v>73</v>
      </c>
      <c r="G112" s="142">
        <v>24</v>
      </c>
      <c r="H112" s="142" t="s">
        <v>124</v>
      </c>
      <c r="I112" s="142" t="s">
        <v>56</v>
      </c>
      <c r="J112" s="142">
        <v>260</v>
      </c>
      <c r="K112" s="19">
        <f>J112*7</f>
        <v>1820</v>
      </c>
      <c r="L112" s="19" t="s">
        <v>28</v>
      </c>
      <c r="M112" s="78">
        <v>22</v>
      </c>
      <c r="N112" s="19"/>
    </row>
    <row r="113" spans="1:14" x14ac:dyDescent="0.25">
      <c r="A113" s="72">
        <v>4</v>
      </c>
      <c r="B113" s="55" t="s">
        <v>481</v>
      </c>
      <c r="C113" s="199"/>
      <c r="D113" s="199"/>
      <c r="E113" s="142">
        <v>67</v>
      </c>
      <c r="F113" s="142">
        <v>73</v>
      </c>
      <c r="G113" s="142">
        <v>24</v>
      </c>
      <c r="H113" s="142" t="s">
        <v>124</v>
      </c>
      <c r="I113" s="142" t="s">
        <v>56</v>
      </c>
      <c r="J113" s="142">
        <v>235</v>
      </c>
      <c r="K113" s="19">
        <f>J113*7</f>
        <v>1645</v>
      </c>
      <c r="L113" s="19">
        <v>2</v>
      </c>
      <c r="M113" s="19">
        <v>20</v>
      </c>
      <c r="N113" s="19"/>
    </row>
    <row r="114" spans="1:14" x14ac:dyDescent="0.25">
      <c r="A114" s="72">
        <v>5</v>
      </c>
      <c r="B114" s="55" t="s">
        <v>516</v>
      </c>
      <c r="C114" s="199"/>
      <c r="D114" s="199"/>
      <c r="E114" s="142">
        <v>62.3</v>
      </c>
      <c r="F114" s="142">
        <v>73</v>
      </c>
      <c r="G114" s="142">
        <v>24</v>
      </c>
      <c r="H114" s="142" t="s">
        <v>185</v>
      </c>
      <c r="I114" s="142" t="s">
        <v>56</v>
      </c>
      <c r="J114" s="142">
        <v>213</v>
      </c>
      <c r="K114" s="19">
        <f>J114*7</f>
        <v>1491</v>
      </c>
      <c r="L114" s="19">
        <v>1</v>
      </c>
      <c r="M114" s="78">
        <v>18</v>
      </c>
      <c r="N114" s="19"/>
    </row>
    <row r="115" spans="1:14" x14ac:dyDescent="0.25">
      <c r="A115" s="72">
        <v>6</v>
      </c>
      <c r="B115" s="55" t="s">
        <v>448</v>
      </c>
      <c r="C115" s="199"/>
      <c r="D115" s="199"/>
      <c r="E115" s="142">
        <v>55</v>
      </c>
      <c r="F115" s="142">
        <v>73</v>
      </c>
      <c r="G115" s="142">
        <v>12</v>
      </c>
      <c r="H115" s="142" t="s">
        <v>449</v>
      </c>
      <c r="I115" s="142" t="s">
        <v>56</v>
      </c>
      <c r="J115" s="142">
        <v>205</v>
      </c>
      <c r="K115" s="19">
        <f>J115*2</f>
        <v>410</v>
      </c>
      <c r="L115" s="19" t="s">
        <v>500</v>
      </c>
      <c r="M115" s="78">
        <v>16</v>
      </c>
      <c r="N115" s="19"/>
    </row>
    <row r="116" spans="1:14" x14ac:dyDescent="0.25">
      <c r="A116" s="72">
        <v>1</v>
      </c>
      <c r="B116" s="55" t="s">
        <v>141</v>
      </c>
      <c r="C116" s="199"/>
      <c r="D116" s="199"/>
      <c r="E116" s="142">
        <v>74</v>
      </c>
      <c r="F116" s="142" t="s">
        <v>47</v>
      </c>
      <c r="G116" s="142">
        <v>24</v>
      </c>
      <c r="H116" s="142" t="s">
        <v>124</v>
      </c>
      <c r="I116" s="142" t="s">
        <v>56</v>
      </c>
      <c r="J116" s="142">
        <v>240</v>
      </c>
      <c r="K116" s="19">
        <f>J116*7</f>
        <v>1680</v>
      </c>
      <c r="L116" s="19">
        <v>2</v>
      </c>
      <c r="M116" s="78">
        <v>30</v>
      </c>
      <c r="N116" s="19"/>
    </row>
    <row r="117" spans="1:14" x14ac:dyDescent="0.25">
      <c r="A117" s="72">
        <v>2</v>
      </c>
      <c r="B117" s="55" t="s">
        <v>233</v>
      </c>
      <c r="C117" s="199"/>
      <c r="D117" s="199"/>
      <c r="E117" s="142">
        <v>93</v>
      </c>
      <c r="F117" s="142" t="s">
        <v>47</v>
      </c>
      <c r="G117" s="142">
        <v>16</v>
      </c>
      <c r="H117" s="142" t="s">
        <v>131</v>
      </c>
      <c r="I117" s="142" t="s">
        <v>56</v>
      </c>
      <c r="J117" s="142">
        <v>407</v>
      </c>
      <c r="K117" s="19">
        <f>J117*3</f>
        <v>1221</v>
      </c>
      <c r="L117" s="19"/>
      <c r="M117" s="78">
        <v>25</v>
      </c>
      <c r="N117" s="19"/>
    </row>
    <row r="118" spans="1:14" ht="18.75" x14ac:dyDescent="0.25">
      <c r="A118" s="304" t="s">
        <v>49</v>
      </c>
      <c r="B118" s="304"/>
      <c r="C118" s="304"/>
      <c r="D118" s="304"/>
      <c r="E118" s="304"/>
      <c r="F118" s="304"/>
      <c r="G118" s="304"/>
      <c r="H118" s="304"/>
      <c r="I118" s="304"/>
      <c r="J118" s="304"/>
      <c r="K118" s="304"/>
      <c r="L118" s="304"/>
      <c r="M118" s="304"/>
      <c r="N118" s="304"/>
    </row>
    <row r="119" spans="1:14" x14ac:dyDescent="0.25">
      <c r="A119" s="72">
        <v>1</v>
      </c>
      <c r="B119" s="55" t="s">
        <v>517</v>
      </c>
      <c r="C119" s="199"/>
      <c r="D119" s="199"/>
      <c r="E119" s="142" t="s">
        <v>484</v>
      </c>
      <c r="F119" s="142">
        <v>48</v>
      </c>
      <c r="G119" s="142">
        <v>8</v>
      </c>
      <c r="H119" s="142" t="s">
        <v>501</v>
      </c>
      <c r="I119" s="142" t="s">
        <v>56</v>
      </c>
      <c r="J119" s="142">
        <v>223</v>
      </c>
      <c r="K119" s="78">
        <f>J119*1</f>
        <v>223</v>
      </c>
      <c r="L119" s="78">
        <v>3</v>
      </c>
      <c r="M119" s="78">
        <v>30</v>
      </c>
      <c r="N119" s="19"/>
    </row>
    <row r="120" spans="1:14" x14ac:dyDescent="0.25">
      <c r="A120" s="72">
        <v>1</v>
      </c>
      <c r="B120" s="55" t="s">
        <v>235</v>
      </c>
      <c r="C120" s="199"/>
      <c r="D120" s="199"/>
      <c r="E120" s="142">
        <v>53.5</v>
      </c>
      <c r="F120" s="142">
        <v>58</v>
      </c>
      <c r="G120" s="142">
        <v>6</v>
      </c>
      <c r="H120" s="142" t="s">
        <v>7</v>
      </c>
      <c r="I120" s="142" t="s">
        <v>56</v>
      </c>
      <c r="J120" s="142">
        <v>320</v>
      </c>
      <c r="K120" s="78">
        <f>J120*0.5</f>
        <v>160</v>
      </c>
      <c r="L120" s="78" t="s">
        <v>519</v>
      </c>
      <c r="M120" s="78">
        <v>30</v>
      </c>
      <c r="N120" s="19" t="s">
        <v>92</v>
      </c>
    </row>
    <row r="121" spans="1:14" x14ac:dyDescent="0.25">
      <c r="A121" s="72">
        <v>1</v>
      </c>
      <c r="B121" s="55" t="s">
        <v>304</v>
      </c>
      <c r="C121" s="199"/>
      <c r="D121" s="199"/>
      <c r="E121" s="142" t="s">
        <v>487</v>
      </c>
      <c r="F121" s="142" t="s">
        <v>485</v>
      </c>
      <c r="G121" s="142">
        <v>12</v>
      </c>
      <c r="H121" s="142" t="s">
        <v>7</v>
      </c>
      <c r="I121" s="142" t="s">
        <v>56</v>
      </c>
      <c r="J121" s="142">
        <v>393</v>
      </c>
      <c r="K121" s="78">
        <f>J121*2</f>
        <v>786</v>
      </c>
      <c r="L121" s="78">
        <v>1</v>
      </c>
      <c r="M121" s="78">
        <v>30</v>
      </c>
      <c r="N121" s="19" t="s">
        <v>92</v>
      </c>
    </row>
    <row r="122" spans="1:14" x14ac:dyDescent="0.25">
      <c r="A122" s="72">
        <v>2</v>
      </c>
      <c r="B122" s="55" t="s">
        <v>486</v>
      </c>
      <c r="C122" s="199"/>
      <c r="D122" s="199"/>
      <c r="E122" s="142">
        <v>61</v>
      </c>
      <c r="F122" s="142" t="s">
        <v>485</v>
      </c>
      <c r="G122" s="142">
        <v>12</v>
      </c>
      <c r="H122" s="142" t="s">
        <v>320</v>
      </c>
      <c r="I122" s="142" t="s">
        <v>56</v>
      </c>
      <c r="J122" s="142">
        <v>350</v>
      </c>
      <c r="K122" s="78">
        <f>J122*2</f>
        <v>700</v>
      </c>
      <c r="L122" s="78">
        <v>1</v>
      </c>
      <c r="M122" s="78">
        <v>25</v>
      </c>
      <c r="N122" s="19"/>
    </row>
    <row r="123" spans="1:14" x14ac:dyDescent="0.25">
      <c r="A123" s="28"/>
      <c r="B123" s="21"/>
      <c r="C123" s="22"/>
      <c r="D123" s="22"/>
      <c r="E123" s="23"/>
      <c r="F123" s="23"/>
      <c r="G123" s="24"/>
      <c r="H123" s="25"/>
      <c r="I123" s="25"/>
      <c r="K123" s="26"/>
      <c r="L123" s="26"/>
      <c r="M123" s="27"/>
      <c r="N123" s="20"/>
    </row>
    <row r="124" spans="1:14" x14ac:dyDescent="0.25">
      <c r="B124" s="18" t="s">
        <v>22</v>
      </c>
      <c r="D124" s="18" t="s">
        <v>24</v>
      </c>
      <c r="G124" s="18" t="s">
        <v>23</v>
      </c>
      <c r="J124" s="163" t="s">
        <v>29</v>
      </c>
    </row>
  </sheetData>
  <sortState ref="A94:N103">
    <sortCondition descending="1" ref="K94:K103"/>
  </sortState>
  <mergeCells count="24">
    <mergeCell ref="A118:N118"/>
    <mergeCell ref="A68:N68"/>
    <mergeCell ref="A69:N69"/>
    <mergeCell ref="A71:N71"/>
    <mergeCell ref="A72:N72"/>
    <mergeCell ref="A73:N73"/>
    <mergeCell ref="A74:N74"/>
    <mergeCell ref="A76:N76"/>
    <mergeCell ref="A78:N78"/>
    <mergeCell ref="A86:N86"/>
    <mergeCell ref="A104:N104"/>
    <mergeCell ref="A107:N107"/>
    <mergeCell ref="A67:B67"/>
    <mergeCell ref="A1:B1"/>
    <mergeCell ref="A2:N2"/>
    <mergeCell ref="A3:N3"/>
    <mergeCell ref="A5:N5"/>
    <mergeCell ref="A6:N6"/>
    <mergeCell ref="A7:N7"/>
    <mergeCell ref="A8:N8"/>
    <mergeCell ref="E9:H9"/>
    <mergeCell ref="A12:N12"/>
    <mergeCell ref="A32:N32"/>
    <mergeCell ref="A37:N37"/>
  </mergeCells>
  <pageMargins left="0.7" right="0.7" top="0.75" bottom="0.75" header="0.3" footer="0.3"/>
  <pageSetup paperSize="9" scale="53" orientation="portrait" horizontalDpi="360" verticalDpi="360" r:id="rId1"/>
  <rowBreaks count="1" manualBreakCount="1">
    <brk id="6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0"/>
  <sheetViews>
    <sheetView topLeftCell="A32" zoomScale="85" zoomScaleNormal="85" workbookViewId="0">
      <selection activeCell="R41" sqref="R41"/>
    </sheetView>
  </sheetViews>
  <sheetFormatPr defaultRowHeight="15.75" x14ac:dyDescent="0.25"/>
  <cols>
    <col min="1" max="1" width="6.25" style="18" customWidth="1"/>
    <col min="2" max="2" width="22.875" style="18" customWidth="1"/>
    <col min="3" max="4" width="7" style="18" customWidth="1"/>
    <col min="5" max="5" width="8.125" style="18" customWidth="1"/>
    <col min="6" max="6" width="6" style="18" customWidth="1"/>
    <col min="7" max="7" width="4.625" style="18" customWidth="1"/>
    <col min="8" max="8" width="29" style="18" customWidth="1"/>
    <col min="9" max="9" width="8.375" style="18" customWidth="1"/>
    <col min="10" max="12" width="8.25" style="18" customWidth="1"/>
    <col min="13" max="13" width="22.875" style="18" customWidth="1"/>
  </cols>
  <sheetData>
    <row r="1" spans="1:20" x14ac:dyDescent="0.25">
      <c r="A1" s="306" t="s">
        <v>601</v>
      </c>
      <c r="B1" s="298"/>
      <c r="C1" s="219"/>
      <c r="D1" s="2"/>
      <c r="E1" s="2"/>
      <c r="F1" s="2"/>
      <c r="G1" s="2"/>
      <c r="H1" s="2"/>
      <c r="I1" s="2"/>
      <c r="J1" s="2"/>
      <c r="K1" s="2"/>
      <c r="L1" s="2"/>
      <c r="M1" s="3"/>
    </row>
    <row r="2" spans="1:20" ht="20.25" x14ac:dyDescent="0.3">
      <c r="A2" s="300" t="s">
        <v>10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</row>
    <row r="3" spans="1:20" ht="20.25" x14ac:dyDescent="0.3">
      <c r="A3" s="300" t="s">
        <v>78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</row>
    <row r="4" spans="1:20" ht="20.25" x14ac:dyDescent="0.3">
      <c r="A4" s="220"/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</row>
    <row r="5" spans="1:20" ht="22.5" x14ac:dyDescent="0.3">
      <c r="A5" s="301" t="s">
        <v>25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</row>
    <row r="6" spans="1:20" ht="22.5" x14ac:dyDescent="0.3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</row>
    <row r="7" spans="1:20" ht="23.25" x14ac:dyDescent="0.35">
      <c r="A7" s="302" t="s">
        <v>11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</row>
    <row r="8" spans="1:20" ht="18.75" x14ac:dyDescent="0.3">
      <c r="A8" s="303" t="s">
        <v>521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</row>
    <row r="9" spans="1:20" x14ac:dyDescent="0.25">
      <c r="A9" s="10"/>
      <c r="B9" s="11"/>
      <c r="C9" s="11"/>
      <c r="D9" s="11"/>
      <c r="E9" s="305"/>
      <c r="F9" s="305"/>
      <c r="G9" s="305"/>
      <c r="H9" s="305"/>
      <c r="I9" s="218"/>
      <c r="J9" s="10"/>
      <c r="K9" s="10"/>
      <c r="L9" s="10"/>
      <c r="M9" s="80"/>
    </row>
    <row r="10" spans="1:20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3"/>
    </row>
    <row r="11" spans="1:20" ht="22.5" x14ac:dyDescent="0.25">
      <c r="A11" s="89" t="s">
        <v>12</v>
      </c>
      <c r="B11" s="89" t="s">
        <v>13</v>
      </c>
      <c r="C11" s="89" t="s">
        <v>14</v>
      </c>
      <c r="D11" s="89" t="s">
        <v>15</v>
      </c>
      <c r="E11" s="89" t="s">
        <v>16</v>
      </c>
      <c r="F11" s="89" t="s">
        <v>0</v>
      </c>
      <c r="G11" s="89" t="s">
        <v>17</v>
      </c>
      <c r="H11" s="89" t="s">
        <v>18</v>
      </c>
      <c r="I11" s="89" t="s">
        <v>20</v>
      </c>
      <c r="J11" s="89" t="s">
        <v>1</v>
      </c>
      <c r="K11" s="89" t="s">
        <v>15</v>
      </c>
      <c r="L11" s="85" t="s">
        <v>38</v>
      </c>
      <c r="M11" s="29" t="s">
        <v>21</v>
      </c>
      <c r="P11" s="142" t="s">
        <v>7</v>
      </c>
      <c r="S11" s="142" t="s">
        <v>97</v>
      </c>
    </row>
    <row r="12" spans="1:20" ht="18.75" x14ac:dyDescent="0.25">
      <c r="A12" s="304" t="s">
        <v>44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P12">
        <f>L13+L20</f>
        <v>68</v>
      </c>
      <c r="Q12">
        <f>L57+L91+L103+L116+L126+L128</f>
        <v>157</v>
      </c>
      <c r="S12">
        <f>L14+L15</f>
        <v>73</v>
      </c>
      <c r="T12">
        <f>L43+L86+L90</f>
        <v>78</v>
      </c>
    </row>
    <row r="13" spans="1:20" x14ac:dyDescent="0.25">
      <c r="A13" s="72">
        <v>1</v>
      </c>
      <c r="B13" s="55" t="s">
        <v>192</v>
      </c>
      <c r="C13" s="199"/>
      <c r="D13" s="199"/>
      <c r="E13" s="142">
        <v>67.599999999999994</v>
      </c>
      <c r="F13" s="142">
        <v>68</v>
      </c>
      <c r="G13" s="142">
        <v>28</v>
      </c>
      <c r="H13" s="142" t="s">
        <v>7</v>
      </c>
      <c r="I13" s="142">
        <v>29</v>
      </c>
      <c r="J13" s="19">
        <f>I13*1.5</f>
        <v>43.5</v>
      </c>
      <c r="K13" s="19" t="s">
        <v>28</v>
      </c>
      <c r="L13" s="19">
        <v>35</v>
      </c>
      <c r="M13" s="19" t="s">
        <v>92</v>
      </c>
      <c r="P13">
        <v>2</v>
      </c>
      <c r="Q13">
        <v>6</v>
      </c>
      <c r="S13">
        <v>2</v>
      </c>
      <c r="T13">
        <v>3</v>
      </c>
    </row>
    <row r="14" spans="1:20" x14ac:dyDescent="0.25">
      <c r="A14" s="72">
        <v>1</v>
      </c>
      <c r="B14" s="55" t="s">
        <v>242</v>
      </c>
      <c r="C14" s="199"/>
      <c r="D14" s="199"/>
      <c r="E14" s="142">
        <v>72.3</v>
      </c>
      <c r="F14" s="142">
        <v>73</v>
      </c>
      <c r="G14" s="142">
        <v>32</v>
      </c>
      <c r="H14" s="142" t="s">
        <v>97</v>
      </c>
      <c r="I14" s="142">
        <v>24</v>
      </c>
      <c r="J14" s="19">
        <f t="shared" ref="J14:J19" si="0">I14*2</f>
        <v>48</v>
      </c>
      <c r="K14" s="19" t="s">
        <v>28</v>
      </c>
      <c r="L14" s="19">
        <v>35</v>
      </c>
      <c r="M14" s="19"/>
    </row>
    <row r="15" spans="1:20" x14ac:dyDescent="0.25">
      <c r="A15" s="72">
        <v>1</v>
      </c>
      <c r="B15" s="55" t="s">
        <v>569</v>
      </c>
      <c r="C15" s="199"/>
      <c r="D15" s="199"/>
      <c r="E15" s="142">
        <v>73.099999999999994</v>
      </c>
      <c r="F15" s="142">
        <v>78</v>
      </c>
      <c r="G15" s="142">
        <v>32</v>
      </c>
      <c r="H15" s="142" t="s">
        <v>97</v>
      </c>
      <c r="I15" s="142">
        <v>41</v>
      </c>
      <c r="J15" s="19">
        <f t="shared" si="0"/>
        <v>82</v>
      </c>
      <c r="K15" s="19" t="s">
        <v>37</v>
      </c>
      <c r="L15" s="19">
        <v>38</v>
      </c>
      <c r="M15" s="19"/>
      <c r="P15" s="142" t="s">
        <v>447</v>
      </c>
      <c r="S15" s="142" t="s">
        <v>111</v>
      </c>
    </row>
    <row r="16" spans="1:20" x14ac:dyDescent="0.25">
      <c r="A16" s="72">
        <v>2</v>
      </c>
      <c r="B16" s="55" t="s">
        <v>446</v>
      </c>
      <c r="C16" s="199"/>
      <c r="D16" s="199"/>
      <c r="E16" s="142" t="s">
        <v>574</v>
      </c>
      <c r="F16" s="142">
        <v>78</v>
      </c>
      <c r="G16" s="142">
        <v>32</v>
      </c>
      <c r="H16" s="142" t="s">
        <v>447</v>
      </c>
      <c r="I16" s="142">
        <v>34</v>
      </c>
      <c r="J16" s="19">
        <f t="shared" si="0"/>
        <v>68</v>
      </c>
      <c r="K16" s="19" t="s">
        <v>37</v>
      </c>
      <c r="L16" s="19">
        <v>33</v>
      </c>
      <c r="M16" s="19"/>
      <c r="P16">
        <f>L16</f>
        <v>33</v>
      </c>
      <c r="Q16">
        <f>L63</f>
        <v>20</v>
      </c>
      <c r="S16">
        <f>L17+L31</f>
        <v>75</v>
      </c>
      <c r="T16">
        <f>L102</f>
        <v>30</v>
      </c>
    </row>
    <row r="17" spans="1:20" x14ac:dyDescent="0.25">
      <c r="A17" s="72">
        <v>1</v>
      </c>
      <c r="B17" s="55" t="s">
        <v>193</v>
      </c>
      <c r="C17" s="199"/>
      <c r="D17" s="199"/>
      <c r="E17" s="142" t="s">
        <v>573</v>
      </c>
      <c r="F17" s="142">
        <v>85</v>
      </c>
      <c r="G17" s="142">
        <v>32</v>
      </c>
      <c r="H17" s="142" t="s">
        <v>111</v>
      </c>
      <c r="I17" s="142">
        <v>49</v>
      </c>
      <c r="J17" s="19">
        <f t="shared" si="0"/>
        <v>98</v>
      </c>
      <c r="K17" s="19" t="s">
        <v>71</v>
      </c>
      <c r="L17" s="19">
        <v>42</v>
      </c>
      <c r="M17" s="19" t="s">
        <v>520</v>
      </c>
      <c r="P17">
        <v>1</v>
      </c>
      <c r="Q17">
        <v>1</v>
      </c>
      <c r="S17">
        <v>2</v>
      </c>
      <c r="T17">
        <v>1</v>
      </c>
    </row>
    <row r="18" spans="1:20" x14ac:dyDescent="0.25">
      <c r="A18" s="72">
        <v>2</v>
      </c>
      <c r="B18" s="55" t="s">
        <v>568</v>
      </c>
      <c r="C18" s="199"/>
      <c r="D18" s="199"/>
      <c r="E18" s="142">
        <v>83.6</v>
      </c>
      <c r="F18" s="142">
        <v>85</v>
      </c>
      <c r="G18" s="142">
        <v>32</v>
      </c>
      <c r="H18" s="142" t="s">
        <v>545</v>
      </c>
      <c r="I18" s="142">
        <v>42</v>
      </c>
      <c r="J18" s="19">
        <f t="shared" si="0"/>
        <v>84</v>
      </c>
      <c r="K18" s="19" t="s">
        <v>37</v>
      </c>
      <c r="L18" s="19">
        <v>33</v>
      </c>
      <c r="M18" s="19"/>
    </row>
    <row r="19" spans="1:20" x14ac:dyDescent="0.25">
      <c r="A19" s="72">
        <v>1</v>
      </c>
      <c r="B19" s="55" t="s">
        <v>347</v>
      </c>
      <c r="C19" s="199"/>
      <c r="D19" s="199"/>
      <c r="E19" s="142" t="s">
        <v>461</v>
      </c>
      <c r="F19" s="142">
        <v>95</v>
      </c>
      <c r="G19" s="142">
        <v>32</v>
      </c>
      <c r="H19" s="142" t="s">
        <v>97</v>
      </c>
      <c r="I19" s="142">
        <v>45</v>
      </c>
      <c r="J19" s="19">
        <f t="shared" si="0"/>
        <v>90</v>
      </c>
      <c r="K19" s="19" t="s">
        <v>37</v>
      </c>
      <c r="L19" s="19">
        <v>38</v>
      </c>
      <c r="M19" s="19"/>
      <c r="P19" s="142" t="s">
        <v>545</v>
      </c>
      <c r="S19" s="142" t="s">
        <v>439</v>
      </c>
    </row>
    <row r="20" spans="1:20" x14ac:dyDescent="0.25">
      <c r="A20" s="72">
        <v>2</v>
      </c>
      <c r="B20" s="55" t="s">
        <v>40</v>
      </c>
      <c r="C20" s="199"/>
      <c r="D20" s="199"/>
      <c r="E20" s="142" t="s">
        <v>572</v>
      </c>
      <c r="F20" s="142">
        <v>95</v>
      </c>
      <c r="G20" s="142">
        <v>28</v>
      </c>
      <c r="H20" s="142" t="s">
        <v>7</v>
      </c>
      <c r="I20" s="142">
        <v>57</v>
      </c>
      <c r="J20" s="19">
        <f>I20*1.5</f>
        <v>85.5</v>
      </c>
      <c r="K20" s="19" t="s">
        <v>37</v>
      </c>
      <c r="L20" s="19">
        <v>33</v>
      </c>
      <c r="M20" s="19" t="s">
        <v>92</v>
      </c>
      <c r="P20">
        <f>L18</f>
        <v>33</v>
      </c>
      <c r="Q20">
        <f>L51</f>
        <v>16</v>
      </c>
      <c r="S20">
        <f>L21</f>
        <v>30</v>
      </c>
    </row>
    <row r="21" spans="1:20" x14ac:dyDescent="0.25">
      <c r="A21" s="72">
        <v>3</v>
      </c>
      <c r="B21" s="55" t="s">
        <v>507</v>
      </c>
      <c r="C21" s="199"/>
      <c r="D21" s="199"/>
      <c r="E21" s="142">
        <v>93.3</v>
      </c>
      <c r="F21" s="142">
        <v>95</v>
      </c>
      <c r="G21" s="142">
        <v>32</v>
      </c>
      <c r="H21" s="142" t="s">
        <v>439</v>
      </c>
      <c r="I21" s="142">
        <v>41</v>
      </c>
      <c r="J21" s="19">
        <f>I21*2</f>
        <v>82</v>
      </c>
      <c r="K21" s="19" t="s">
        <v>37</v>
      </c>
      <c r="L21" s="19">
        <v>30</v>
      </c>
      <c r="M21" s="19"/>
      <c r="P21">
        <v>1</v>
      </c>
      <c r="Q21">
        <v>1</v>
      </c>
      <c r="S21">
        <v>1</v>
      </c>
    </row>
    <row r="22" spans="1:20" x14ac:dyDescent="0.25">
      <c r="A22" s="72">
        <v>4</v>
      </c>
      <c r="B22" s="55" t="s">
        <v>195</v>
      </c>
      <c r="C22" s="199"/>
      <c r="D22" s="199"/>
      <c r="E22" s="142" t="s">
        <v>543</v>
      </c>
      <c r="F22" s="142">
        <v>95</v>
      </c>
      <c r="G22" s="142">
        <v>32</v>
      </c>
      <c r="H22" s="142" t="s">
        <v>164</v>
      </c>
      <c r="I22" s="142">
        <v>40</v>
      </c>
      <c r="J22" s="19">
        <f>I22*2</f>
        <v>80</v>
      </c>
      <c r="K22" s="19" t="s">
        <v>37</v>
      </c>
      <c r="L22" s="19">
        <v>28</v>
      </c>
      <c r="M22" s="221" t="s">
        <v>305</v>
      </c>
    </row>
    <row r="23" spans="1:20" x14ac:dyDescent="0.25">
      <c r="A23" s="72">
        <v>1</v>
      </c>
      <c r="B23" s="55" t="s">
        <v>4</v>
      </c>
      <c r="C23" s="199"/>
      <c r="D23" s="199"/>
      <c r="E23" s="142" t="s">
        <v>571</v>
      </c>
      <c r="F23" s="142" t="s">
        <v>3</v>
      </c>
      <c r="G23" s="142">
        <v>32</v>
      </c>
      <c r="H23" s="142" t="s">
        <v>5</v>
      </c>
      <c r="I23" s="142">
        <v>58</v>
      </c>
      <c r="J23" s="19">
        <f>I23*2</f>
        <v>116</v>
      </c>
      <c r="K23" s="19" t="s">
        <v>71</v>
      </c>
      <c r="L23" s="19">
        <v>42</v>
      </c>
      <c r="M23" s="19" t="s">
        <v>27</v>
      </c>
      <c r="P23" s="142" t="s">
        <v>164</v>
      </c>
      <c r="S23" s="142" t="s">
        <v>5</v>
      </c>
    </row>
    <row r="24" spans="1:20" x14ac:dyDescent="0.25">
      <c r="A24" s="72">
        <v>2</v>
      </c>
      <c r="B24" s="55" t="s">
        <v>508</v>
      </c>
      <c r="C24" s="199"/>
      <c r="D24" s="199"/>
      <c r="E24" s="142">
        <v>100</v>
      </c>
      <c r="F24" s="142" t="s">
        <v>3</v>
      </c>
      <c r="G24" s="142">
        <v>28</v>
      </c>
      <c r="H24" s="142" t="s">
        <v>441</v>
      </c>
      <c r="I24" s="142">
        <v>38</v>
      </c>
      <c r="J24" s="19">
        <f>I24*2.5</f>
        <v>95</v>
      </c>
      <c r="K24" s="19">
        <v>1</v>
      </c>
      <c r="L24" s="78">
        <v>28</v>
      </c>
      <c r="M24" s="19"/>
      <c r="P24">
        <f>L22+L28+L29</f>
        <v>80</v>
      </c>
      <c r="Q24">
        <f>L60+L80+L82</f>
        <v>75</v>
      </c>
      <c r="S24">
        <f>L23</f>
        <v>42</v>
      </c>
      <c r="T24">
        <f>L83+L87</f>
        <v>48</v>
      </c>
    </row>
    <row r="25" spans="1:20" x14ac:dyDescent="0.25">
      <c r="A25" s="72">
        <v>3</v>
      </c>
      <c r="B25" s="55" t="s">
        <v>570</v>
      </c>
      <c r="C25" s="199"/>
      <c r="D25" s="199"/>
      <c r="E25" s="142">
        <v>95.15</v>
      </c>
      <c r="F25" s="142" t="s">
        <v>3</v>
      </c>
      <c r="G25" s="142">
        <v>32</v>
      </c>
      <c r="H25" s="142" t="s">
        <v>575</v>
      </c>
      <c r="I25" s="142">
        <v>16</v>
      </c>
      <c r="J25" s="19">
        <f>I25*2</f>
        <v>32</v>
      </c>
      <c r="K25" s="19"/>
      <c r="L25" s="19">
        <v>22</v>
      </c>
      <c r="M25" s="19"/>
      <c r="P25">
        <v>3</v>
      </c>
      <c r="Q25">
        <v>3</v>
      </c>
      <c r="S25">
        <v>1</v>
      </c>
      <c r="T25">
        <v>2</v>
      </c>
    </row>
    <row r="26" spans="1:20" ht="18.75" x14ac:dyDescent="0.25">
      <c r="A26" s="304" t="s">
        <v>66</v>
      </c>
      <c r="B26" s="304"/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</row>
    <row r="27" spans="1:20" x14ac:dyDescent="0.25">
      <c r="A27" s="72">
        <v>1</v>
      </c>
      <c r="B27" s="55" t="s">
        <v>576</v>
      </c>
      <c r="C27" s="199"/>
      <c r="D27" s="199"/>
      <c r="E27" s="142">
        <v>57.7</v>
      </c>
      <c r="F27" s="142">
        <v>58</v>
      </c>
      <c r="G27" s="142">
        <v>16</v>
      </c>
      <c r="H27" s="142" t="s">
        <v>537</v>
      </c>
      <c r="I27" s="142">
        <v>45</v>
      </c>
      <c r="J27" s="182">
        <f>I27*1</f>
        <v>45</v>
      </c>
      <c r="K27" s="182" t="s">
        <v>28</v>
      </c>
      <c r="L27" s="182">
        <v>35</v>
      </c>
      <c r="M27" s="182" t="s">
        <v>60</v>
      </c>
      <c r="P27" s="142" t="s">
        <v>441</v>
      </c>
      <c r="S27" s="142" t="s">
        <v>575</v>
      </c>
    </row>
    <row r="28" spans="1:20" x14ac:dyDescent="0.25">
      <c r="A28" s="72">
        <v>2</v>
      </c>
      <c r="B28" s="55" t="s">
        <v>302</v>
      </c>
      <c r="C28" s="199"/>
      <c r="D28" s="199"/>
      <c r="E28" s="142" t="s">
        <v>579</v>
      </c>
      <c r="F28" s="142">
        <v>58</v>
      </c>
      <c r="G28" s="142">
        <v>12</v>
      </c>
      <c r="H28" s="142" t="s">
        <v>164</v>
      </c>
      <c r="I28" s="142">
        <v>52</v>
      </c>
      <c r="J28" s="182">
        <f>I28*0.5</f>
        <v>26</v>
      </c>
      <c r="K28" s="182">
        <v>1</v>
      </c>
      <c r="L28" s="182">
        <v>28</v>
      </c>
      <c r="M28" s="182" t="s">
        <v>305</v>
      </c>
      <c r="P28">
        <f>L24</f>
        <v>28</v>
      </c>
      <c r="S28">
        <f>L25</f>
        <v>22</v>
      </c>
    </row>
    <row r="29" spans="1:20" x14ac:dyDescent="0.25">
      <c r="A29" s="72">
        <v>3</v>
      </c>
      <c r="B29" s="55" t="s">
        <v>577</v>
      </c>
      <c r="C29" s="199"/>
      <c r="D29" s="199"/>
      <c r="E29" s="142" t="s">
        <v>279</v>
      </c>
      <c r="F29" s="142">
        <v>58</v>
      </c>
      <c r="G29" s="142">
        <v>12</v>
      </c>
      <c r="H29" s="142" t="s">
        <v>164</v>
      </c>
      <c r="I29" s="142">
        <v>25</v>
      </c>
      <c r="J29" s="182">
        <f>I29*0.5</f>
        <v>12.5</v>
      </c>
      <c r="K29" s="182">
        <v>2</v>
      </c>
      <c r="L29" s="182">
        <v>24</v>
      </c>
      <c r="M29" s="182" t="s">
        <v>305</v>
      </c>
      <c r="P29">
        <v>1</v>
      </c>
      <c r="S29">
        <v>1</v>
      </c>
    </row>
    <row r="30" spans="1:20" x14ac:dyDescent="0.25">
      <c r="A30" s="72">
        <v>1</v>
      </c>
      <c r="B30" s="55" t="s">
        <v>578</v>
      </c>
      <c r="C30" s="199"/>
      <c r="D30" s="199"/>
      <c r="E30" s="142" t="s">
        <v>581</v>
      </c>
      <c r="F30" s="142">
        <v>63</v>
      </c>
      <c r="G30" s="142">
        <v>24</v>
      </c>
      <c r="H30" s="142" t="s">
        <v>362</v>
      </c>
      <c r="I30" s="142">
        <v>21</v>
      </c>
      <c r="J30" s="182">
        <f>I30*2</f>
        <v>42</v>
      </c>
      <c r="K30" s="182" t="s">
        <v>28</v>
      </c>
      <c r="L30" s="182">
        <v>35</v>
      </c>
      <c r="M30" s="182"/>
    </row>
    <row r="31" spans="1:20" x14ac:dyDescent="0.25">
      <c r="A31" s="72">
        <v>1</v>
      </c>
      <c r="B31" s="55" t="s">
        <v>57</v>
      </c>
      <c r="C31" s="199"/>
      <c r="D31" s="199"/>
      <c r="E31" s="142" t="s">
        <v>580</v>
      </c>
      <c r="F31" s="142">
        <v>68</v>
      </c>
      <c r="G31" s="142">
        <v>12</v>
      </c>
      <c r="H31" s="142" t="s">
        <v>111</v>
      </c>
      <c r="I31" s="142">
        <v>42</v>
      </c>
      <c r="J31" s="182">
        <f>I31*0.5</f>
        <v>21</v>
      </c>
      <c r="K31" s="182">
        <v>1</v>
      </c>
      <c r="L31" s="182">
        <v>33</v>
      </c>
      <c r="M31" s="182" t="s">
        <v>79</v>
      </c>
      <c r="P31" t="s">
        <v>537</v>
      </c>
      <c r="S31" t="s">
        <v>362</v>
      </c>
    </row>
    <row r="32" spans="1:20" ht="18.75" x14ac:dyDescent="0.25">
      <c r="A32" s="304" t="s">
        <v>41</v>
      </c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P32">
        <f>L27</f>
        <v>35</v>
      </c>
      <c r="Q32">
        <f>L40+L58+L84</f>
        <v>63</v>
      </c>
      <c r="S32">
        <f>L30</f>
        <v>35</v>
      </c>
      <c r="T32">
        <f>L55+L79+L85+L110+L124</f>
        <v>127</v>
      </c>
    </row>
    <row r="33" spans="1:20" x14ac:dyDescent="0.25">
      <c r="A33" s="72">
        <v>1</v>
      </c>
      <c r="B33" s="55" t="s">
        <v>432</v>
      </c>
      <c r="C33" s="199"/>
      <c r="D33" s="199"/>
      <c r="E33" s="142">
        <v>59.9</v>
      </c>
      <c r="F33" s="142">
        <v>63</v>
      </c>
      <c r="G33" s="142">
        <v>16</v>
      </c>
      <c r="H33" s="142" t="s">
        <v>401</v>
      </c>
      <c r="I33" s="142">
        <v>29</v>
      </c>
      <c r="J33" s="19">
        <f>I33*1</f>
        <v>29</v>
      </c>
      <c r="K33" s="19"/>
      <c r="L33" s="78">
        <v>30</v>
      </c>
      <c r="M33" s="19"/>
      <c r="P33">
        <v>1</v>
      </c>
      <c r="Q33">
        <v>3</v>
      </c>
      <c r="S33">
        <v>1</v>
      </c>
      <c r="T33">
        <v>5</v>
      </c>
    </row>
    <row r="34" spans="1:20" x14ac:dyDescent="0.25">
      <c r="A34" s="72">
        <v>1</v>
      </c>
      <c r="B34" s="55" t="s">
        <v>526</v>
      </c>
      <c r="C34" s="199"/>
      <c r="D34" s="199"/>
      <c r="E34" s="142" t="s">
        <v>412</v>
      </c>
      <c r="F34" s="142">
        <v>68</v>
      </c>
      <c r="G34" s="142">
        <v>16</v>
      </c>
      <c r="H34" s="142" t="s">
        <v>124</v>
      </c>
      <c r="I34" s="142">
        <v>56</v>
      </c>
      <c r="J34" s="19">
        <f>I34*1</f>
        <v>56</v>
      </c>
      <c r="K34" s="19">
        <v>1</v>
      </c>
      <c r="L34" s="78">
        <v>30</v>
      </c>
      <c r="M34" s="19"/>
    </row>
    <row r="35" spans="1:20" x14ac:dyDescent="0.25">
      <c r="A35" s="72">
        <v>2</v>
      </c>
      <c r="B35" s="55" t="s">
        <v>527</v>
      </c>
      <c r="C35" s="199"/>
      <c r="D35" s="199"/>
      <c r="E35" s="142">
        <v>66.900000000000006</v>
      </c>
      <c r="F35" s="142">
        <v>68</v>
      </c>
      <c r="G35" s="142">
        <v>16</v>
      </c>
      <c r="H35" s="142" t="s">
        <v>540</v>
      </c>
      <c r="I35" s="142">
        <v>50</v>
      </c>
      <c r="J35" s="19">
        <f>I35*1</f>
        <v>50</v>
      </c>
      <c r="K35" s="19">
        <v>2</v>
      </c>
      <c r="L35" s="78">
        <v>25</v>
      </c>
      <c r="M35" s="19"/>
      <c r="N35" s="210"/>
      <c r="O35" s="210"/>
      <c r="P35" s="210"/>
      <c r="Q35" s="210"/>
      <c r="R35" s="210"/>
      <c r="S35" s="210"/>
      <c r="T35" s="210"/>
    </row>
    <row r="36" spans="1:20" x14ac:dyDescent="0.25">
      <c r="A36" s="72">
        <v>1</v>
      </c>
      <c r="B36" s="55" t="s">
        <v>202</v>
      </c>
      <c r="C36" s="199"/>
      <c r="D36" s="199"/>
      <c r="E36" s="142">
        <v>70.8</v>
      </c>
      <c r="F36" s="142">
        <v>73</v>
      </c>
      <c r="G36" s="142">
        <v>24</v>
      </c>
      <c r="H36" s="142" t="s">
        <v>122</v>
      </c>
      <c r="I36" s="142">
        <v>48</v>
      </c>
      <c r="J36" s="19">
        <f>I36*2</f>
        <v>96</v>
      </c>
      <c r="K36" s="19" t="s">
        <v>28</v>
      </c>
      <c r="L36" s="78">
        <v>30</v>
      </c>
      <c r="M36" s="19"/>
      <c r="P36" s="142" t="s">
        <v>401</v>
      </c>
      <c r="R36" s="142" t="s">
        <v>124</v>
      </c>
      <c r="T36" s="142" t="s">
        <v>540</v>
      </c>
    </row>
    <row r="37" spans="1:20" x14ac:dyDescent="0.25">
      <c r="A37" s="72">
        <v>2</v>
      </c>
      <c r="B37" s="55" t="s">
        <v>509</v>
      </c>
      <c r="C37" s="199"/>
      <c r="D37" s="199"/>
      <c r="E37" s="142" t="s">
        <v>546</v>
      </c>
      <c r="F37" s="142">
        <v>73</v>
      </c>
      <c r="G37" s="142">
        <v>24</v>
      </c>
      <c r="H37" s="142" t="s">
        <v>182</v>
      </c>
      <c r="I37" s="142">
        <v>43</v>
      </c>
      <c r="J37" s="19">
        <f>I37*2</f>
        <v>86</v>
      </c>
      <c r="K37" s="19" t="s">
        <v>28</v>
      </c>
      <c r="L37" s="78">
        <v>25</v>
      </c>
      <c r="M37" s="19"/>
      <c r="P37">
        <f>L33</f>
        <v>30</v>
      </c>
      <c r="R37">
        <f>L34+L46++L106+L118+L119+L121</f>
        <v>163</v>
      </c>
      <c r="T37">
        <f>L35+L81</f>
        <v>47</v>
      </c>
    </row>
    <row r="38" spans="1:20" x14ac:dyDescent="0.25">
      <c r="A38" s="72">
        <v>3</v>
      </c>
      <c r="B38" s="55" t="s">
        <v>533</v>
      </c>
      <c r="C38" s="199"/>
      <c r="D38" s="199"/>
      <c r="E38" s="142">
        <v>68.400000000000006</v>
      </c>
      <c r="F38" s="142">
        <v>73</v>
      </c>
      <c r="G38" s="142">
        <v>24</v>
      </c>
      <c r="H38" s="142" t="s">
        <v>336</v>
      </c>
      <c r="I38" s="142">
        <v>39</v>
      </c>
      <c r="J38" s="19">
        <f>I38*2</f>
        <v>78</v>
      </c>
      <c r="K38" s="19">
        <v>1</v>
      </c>
      <c r="L38" s="78">
        <v>22</v>
      </c>
      <c r="M38" s="19"/>
      <c r="P38">
        <v>1</v>
      </c>
      <c r="R38">
        <v>6</v>
      </c>
      <c r="T38">
        <v>2</v>
      </c>
    </row>
    <row r="39" spans="1:20" x14ac:dyDescent="0.25">
      <c r="A39" s="72">
        <v>1</v>
      </c>
      <c r="B39" s="55" t="s">
        <v>68</v>
      </c>
      <c r="C39" s="199"/>
      <c r="D39" s="199"/>
      <c r="E39" s="142">
        <v>77.900000000000006</v>
      </c>
      <c r="F39" s="142">
        <v>78</v>
      </c>
      <c r="G39" s="142">
        <v>20</v>
      </c>
      <c r="H39" s="142" t="s">
        <v>69</v>
      </c>
      <c r="I39" s="142">
        <v>67</v>
      </c>
      <c r="J39" s="19">
        <f>I39*1.5</f>
        <v>100.5</v>
      </c>
      <c r="K39" s="19">
        <v>1</v>
      </c>
      <c r="L39" s="78">
        <v>30</v>
      </c>
      <c r="M39" s="19"/>
    </row>
    <row r="40" spans="1:20" x14ac:dyDescent="0.25">
      <c r="A40" s="72">
        <v>2</v>
      </c>
      <c r="B40" s="55" t="s">
        <v>532</v>
      </c>
      <c r="C40" s="199"/>
      <c r="D40" s="199"/>
      <c r="E40" s="142">
        <v>76</v>
      </c>
      <c r="F40" s="142">
        <v>78</v>
      </c>
      <c r="G40" s="142">
        <v>28</v>
      </c>
      <c r="H40" s="142" t="s">
        <v>537</v>
      </c>
      <c r="I40" s="142">
        <v>40</v>
      </c>
      <c r="J40" s="19">
        <f>I40*2.5</f>
        <v>100</v>
      </c>
      <c r="K40" s="19" t="s">
        <v>28</v>
      </c>
      <c r="L40" s="78">
        <v>25</v>
      </c>
      <c r="M40" s="19" t="s">
        <v>60</v>
      </c>
      <c r="P40" s="142" t="s">
        <v>122</v>
      </c>
      <c r="R40" s="142" t="s">
        <v>182</v>
      </c>
      <c r="T40" s="142" t="s">
        <v>336</v>
      </c>
    </row>
    <row r="41" spans="1:20" x14ac:dyDescent="0.25">
      <c r="A41" s="72">
        <v>3</v>
      </c>
      <c r="B41" s="55" t="s">
        <v>535</v>
      </c>
      <c r="C41" s="199"/>
      <c r="D41" s="199"/>
      <c r="E41" s="142">
        <v>77.599999999999994</v>
      </c>
      <c r="F41" s="142">
        <v>78</v>
      </c>
      <c r="G41" s="142">
        <v>28</v>
      </c>
      <c r="H41" s="142" t="s">
        <v>112</v>
      </c>
      <c r="I41" s="142">
        <v>39</v>
      </c>
      <c r="J41" s="19">
        <f>I41*2.5</f>
        <v>97.5</v>
      </c>
      <c r="K41" s="19" t="s">
        <v>28</v>
      </c>
      <c r="L41" s="78">
        <v>22</v>
      </c>
      <c r="M41" s="19"/>
      <c r="P41">
        <f>L36+L101</f>
        <v>55</v>
      </c>
      <c r="R41">
        <f>L37+L49+L92</f>
        <v>70</v>
      </c>
      <c r="T41">
        <f>L38</f>
        <v>22</v>
      </c>
    </row>
    <row r="42" spans="1:20" x14ac:dyDescent="0.25">
      <c r="A42" s="72">
        <v>4</v>
      </c>
      <c r="B42" s="55" t="s">
        <v>50</v>
      </c>
      <c r="C42" s="199"/>
      <c r="D42" s="199"/>
      <c r="E42" s="142">
        <v>75.599999999999994</v>
      </c>
      <c r="F42" s="142">
        <v>78</v>
      </c>
      <c r="G42" s="142">
        <v>24</v>
      </c>
      <c r="H42" s="142" t="s">
        <v>327</v>
      </c>
      <c r="I42" s="142">
        <v>46</v>
      </c>
      <c r="J42" s="19">
        <f>I42*2</f>
        <v>92</v>
      </c>
      <c r="K42" s="19" t="s">
        <v>28</v>
      </c>
      <c r="L42" s="78">
        <v>20</v>
      </c>
      <c r="M42" s="19"/>
      <c r="P42">
        <v>2</v>
      </c>
      <c r="R42">
        <v>3</v>
      </c>
      <c r="T42">
        <v>1</v>
      </c>
    </row>
    <row r="43" spans="1:20" x14ac:dyDescent="0.25">
      <c r="A43" s="72">
        <v>5</v>
      </c>
      <c r="B43" s="55" t="s">
        <v>433</v>
      </c>
      <c r="C43" s="199"/>
      <c r="D43" s="199"/>
      <c r="E43" s="142">
        <v>77</v>
      </c>
      <c r="F43" s="142">
        <v>78</v>
      </c>
      <c r="G43" s="142">
        <v>20</v>
      </c>
      <c r="H43" s="142" t="s">
        <v>97</v>
      </c>
      <c r="I43" s="142">
        <v>54</v>
      </c>
      <c r="J43" s="19">
        <f>I43*1.5</f>
        <v>81</v>
      </c>
      <c r="K43" s="19">
        <v>1</v>
      </c>
      <c r="L43" s="78">
        <v>18</v>
      </c>
      <c r="M43" s="19"/>
    </row>
    <row r="44" spans="1:20" x14ac:dyDescent="0.25">
      <c r="A44" s="72">
        <v>6</v>
      </c>
      <c r="B44" s="55" t="s">
        <v>531</v>
      </c>
      <c r="C44" s="199"/>
      <c r="D44" s="199"/>
      <c r="E44" s="142" t="s">
        <v>491</v>
      </c>
      <c r="F44" s="142">
        <v>78</v>
      </c>
      <c r="G44" s="142">
        <v>24</v>
      </c>
      <c r="H44" s="142" t="s">
        <v>83</v>
      </c>
      <c r="I44" s="142">
        <v>40</v>
      </c>
      <c r="J44" s="19">
        <f>I44*2</f>
        <v>80</v>
      </c>
      <c r="K44" s="19">
        <v>1</v>
      </c>
      <c r="L44" s="78">
        <v>16</v>
      </c>
      <c r="M44" s="19"/>
      <c r="P44" s="142" t="s">
        <v>69</v>
      </c>
      <c r="R44" s="142" t="s">
        <v>112</v>
      </c>
      <c r="T44" s="142" t="s">
        <v>327</v>
      </c>
    </row>
    <row r="45" spans="1:20" x14ac:dyDescent="0.25">
      <c r="A45" s="72">
        <v>7</v>
      </c>
      <c r="B45" s="55" t="s">
        <v>536</v>
      </c>
      <c r="C45" s="199"/>
      <c r="D45" s="199"/>
      <c r="E45" s="142" t="s">
        <v>550</v>
      </c>
      <c r="F45" s="142">
        <v>78</v>
      </c>
      <c r="G45" s="142">
        <v>28</v>
      </c>
      <c r="H45" s="142" t="s">
        <v>320</v>
      </c>
      <c r="I45" s="142">
        <v>27</v>
      </c>
      <c r="J45" s="19">
        <f>I45*2.5</f>
        <v>67.5</v>
      </c>
      <c r="K45" s="19">
        <v>2</v>
      </c>
      <c r="L45" s="78">
        <v>15</v>
      </c>
      <c r="M45" s="19"/>
      <c r="P45">
        <f>L39</f>
        <v>30</v>
      </c>
      <c r="R45">
        <f>L41+L97</f>
        <v>44</v>
      </c>
      <c r="T45">
        <f>L42+L88</f>
        <v>45</v>
      </c>
    </row>
    <row r="46" spans="1:20" x14ac:dyDescent="0.25">
      <c r="A46" s="72">
        <v>1</v>
      </c>
      <c r="B46" s="55" t="s">
        <v>205</v>
      </c>
      <c r="C46" s="199"/>
      <c r="D46" s="199"/>
      <c r="E46" s="142">
        <v>81</v>
      </c>
      <c r="F46" s="142">
        <v>85</v>
      </c>
      <c r="G46" s="142">
        <v>24</v>
      </c>
      <c r="H46" s="142" t="s">
        <v>124</v>
      </c>
      <c r="I46" s="142">
        <v>53</v>
      </c>
      <c r="J46" s="19">
        <f>I46*2</f>
        <v>106</v>
      </c>
      <c r="K46" s="19" t="s">
        <v>28</v>
      </c>
      <c r="L46" s="78">
        <v>30</v>
      </c>
      <c r="M46" s="19"/>
      <c r="P46">
        <v>1</v>
      </c>
      <c r="R46">
        <v>2</v>
      </c>
      <c r="T46">
        <v>2</v>
      </c>
    </row>
    <row r="47" spans="1:20" x14ac:dyDescent="0.25">
      <c r="A47" s="72">
        <v>2</v>
      </c>
      <c r="B47" s="55" t="s">
        <v>534</v>
      </c>
      <c r="C47" s="199"/>
      <c r="D47" s="199"/>
      <c r="E47" s="142">
        <v>84</v>
      </c>
      <c r="F47" s="142">
        <v>85</v>
      </c>
      <c r="G47" s="142">
        <v>28</v>
      </c>
      <c r="H47" s="142" t="s">
        <v>167</v>
      </c>
      <c r="I47" s="142">
        <v>39</v>
      </c>
      <c r="J47" s="19">
        <f>I47*2.5</f>
        <v>97.5</v>
      </c>
      <c r="K47" s="19" t="s">
        <v>28</v>
      </c>
      <c r="L47" s="78">
        <v>25</v>
      </c>
      <c r="M47" s="19"/>
    </row>
    <row r="48" spans="1:20" x14ac:dyDescent="0.25">
      <c r="A48" s="72">
        <v>3</v>
      </c>
      <c r="B48" s="55" t="s">
        <v>528</v>
      </c>
      <c r="C48" s="199"/>
      <c r="D48" s="199"/>
      <c r="E48" s="142" t="s">
        <v>541</v>
      </c>
      <c r="F48" s="142">
        <v>85</v>
      </c>
      <c r="G48" s="142">
        <v>24</v>
      </c>
      <c r="H48" s="142" t="s">
        <v>542</v>
      </c>
      <c r="I48" s="142">
        <v>48</v>
      </c>
      <c r="J48" s="19">
        <f>I48*2</f>
        <v>96</v>
      </c>
      <c r="K48" s="19" t="s">
        <v>28</v>
      </c>
      <c r="L48" s="78">
        <v>22</v>
      </c>
      <c r="M48" s="19"/>
      <c r="P48" s="142" t="s">
        <v>83</v>
      </c>
      <c r="R48" s="238"/>
      <c r="S48" s="142" t="s">
        <v>320</v>
      </c>
    </row>
    <row r="49" spans="1:20" x14ac:dyDescent="0.25">
      <c r="A49" s="72">
        <v>4</v>
      </c>
      <c r="B49" s="55" t="s">
        <v>396</v>
      </c>
      <c r="C49" s="199"/>
      <c r="D49" s="199"/>
      <c r="E49" s="142" t="s">
        <v>251</v>
      </c>
      <c r="F49" s="142">
        <v>85</v>
      </c>
      <c r="G49" s="142">
        <v>24</v>
      </c>
      <c r="H49" s="142" t="s">
        <v>182</v>
      </c>
      <c r="I49" s="142">
        <v>48</v>
      </c>
      <c r="J49" s="19">
        <f>I49*2</f>
        <v>96</v>
      </c>
      <c r="K49" s="19" t="s">
        <v>28</v>
      </c>
      <c r="L49" s="78">
        <v>20</v>
      </c>
      <c r="M49" s="19"/>
      <c r="P49">
        <f>L44</f>
        <v>16</v>
      </c>
      <c r="S49">
        <f>L45+L109+L127</f>
        <v>75</v>
      </c>
    </row>
    <row r="50" spans="1:20" x14ac:dyDescent="0.25">
      <c r="A50" s="72">
        <v>5</v>
      </c>
      <c r="B50" s="55" t="s">
        <v>297</v>
      </c>
      <c r="C50" s="199"/>
      <c r="D50" s="199"/>
      <c r="E50" s="142" t="s">
        <v>330</v>
      </c>
      <c r="F50" s="142">
        <v>85</v>
      </c>
      <c r="G50" s="142">
        <v>24</v>
      </c>
      <c r="H50" s="142" t="s">
        <v>265</v>
      </c>
      <c r="I50" s="142">
        <v>45</v>
      </c>
      <c r="J50" s="19">
        <f>I50*2</f>
        <v>90</v>
      </c>
      <c r="K50" s="19">
        <v>1</v>
      </c>
      <c r="L50" s="78">
        <v>18</v>
      </c>
      <c r="M50" s="19"/>
      <c r="P50">
        <v>1</v>
      </c>
      <c r="S50">
        <v>3</v>
      </c>
    </row>
    <row r="51" spans="1:20" x14ac:dyDescent="0.25">
      <c r="A51" s="72">
        <v>6</v>
      </c>
      <c r="B51" s="55" t="s">
        <v>455</v>
      </c>
      <c r="C51" s="199"/>
      <c r="D51" s="199"/>
      <c r="E51" s="142" t="s">
        <v>544</v>
      </c>
      <c r="F51" s="142">
        <v>85</v>
      </c>
      <c r="G51" s="142">
        <v>24</v>
      </c>
      <c r="H51" s="142" t="s">
        <v>545</v>
      </c>
      <c r="I51" s="142">
        <v>44</v>
      </c>
      <c r="J51" s="19">
        <f>I51*2</f>
        <v>88</v>
      </c>
      <c r="K51" s="19">
        <v>1</v>
      </c>
      <c r="L51" s="78">
        <v>16</v>
      </c>
      <c r="M51" s="19"/>
    </row>
    <row r="52" spans="1:20" x14ac:dyDescent="0.25">
      <c r="A52" s="72">
        <v>7</v>
      </c>
      <c r="B52" s="55" t="s">
        <v>523</v>
      </c>
      <c r="C52" s="199"/>
      <c r="D52" s="199"/>
      <c r="E52" s="142">
        <v>82.8</v>
      </c>
      <c r="F52" s="142">
        <v>85</v>
      </c>
      <c r="G52" s="142">
        <v>24</v>
      </c>
      <c r="H52" s="142" t="s">
        <v>548</v>
      </c>
      <c r="I52" s="142">
        <v>41</v>
      </c>
      <c r="J52" s="19">
        <f>I52*2</f>
        <v>82</v>
      </c>
      <c r="K52" s="19">
        <v>1</v>
      </c>
      <c r="L52" s="78">
        <v>15</v>
      </c>
      <c r="M52" s="19"/>
      <c r="P52" s="142" t="s">
        <v>167</v>
      </c>
      <c r="R52" s="142" t="s">
        <v>542</v>
      </c>
      <c r="T52" s="142" t="s">
        <v>265</v>
      </c>
    </row>
    <row r="53" spans="1:20" x14ac:dyDescent="0.25">
      <c r="A53" s="72">
        <v>8</v>
      </c>
      <c r="B53" s="55" t="s">
        <v>522</v>
      </c>
      <c r="C53" s="199"/>
      <c r="D53" s="199"/>
      <c r="E53" s="142">
        <v>84</v>
      </c>
      <c r="F53" s="142">
        <v>85</v>
      </c>
      <c r="G53" s="142">
        <v>20</v>
      </c>
      <c r="H53" s="142" t="s">
        <v>538</v>
      </c>
      <c r="I53" s="142">
        <v>52</v>
      </c>
      <c r="J53" s="19">
        <f>I53*1.5</f>
        <v>78</v>
      </c>
      <c r="K53" s="19">
        <v>1</v>
      </c>
      <c r="L53" s="78">
        <v>14</v>
      </c>
      <c r="M53" s="19"/>
      <c r="P53">
        <f>L47</f>
        <v>25</v>
      </c>
      <c r="R53">
        <f>L48</f>
        <v>22</v>
      </c>
      <c r="T53">
        <f>L50</f>
        <v>18</v>
      </c>
    </row>
    <row r="54" spans="1:20" x14ac:dyDescent="0.25">
      <c r="A54" s="72">
        <v>9</v>
      </c>
      <c r="B54" s="55" t="s">
        <v>211</v>
      </c>
      <c r="C54" s="199"/>
      <c r="D54" s="199"/>
      <c r="E54" s="142">
        <v>84.8</v>
      </c>
      <c r="F54" s="142">
        <v>85</v>
      </c>
      <c r="G54" s="142">
        <v>24</v>
      </c>
      <c r="H54" s="142" t="s">
        <v>125</v>
      </c>
      <c r="I54" s="142">
        <v>36</v>
      </c>
      <c r="J54" s="19">
        <f>I54*2</f>
        <v>72</v>
      </c>
      <c r="K54" s="19">
        <v>1</v>
      </c>
      <c r="L54" s="78">
        <v>13</v>
      </c>
      <c r="M54" s="19"/>
      <c r="P54">
        <v>1</v>
      </c>
      <c r="R54">
        <v>1</v>
      </c>
      <c r="T54">
        <v>1</v>
      </c>
    </row>
    <row r="55" spans="1:20" x14ac:dyDescent="0.25">
      <c r="A55" s="72">
        <v>10</v>
      </c>
      <c r="B55" s="55" t="s">
        <v>530</v>
      </c>
      <c r="C55" s="199"/>
      <c r="D55" s="199"/>
      <c r="E55" s="142">
        <v>81</v>
      </c>
      <c r="F55" s="142">
        <v>85</v>
      </c>
      <c r="G55" s="142">
        <v>16</v>
      </c>
      <c r="H55" s="142" t="s">
        <v>362</v>
      </c>
      <c r="I55" s="142">
        <v>40</v>
      </c>
      <c r="J55" s="19">
        <f>I55*1</f>
        <v>40</v>
      </c>
      <c r="K55" s="19"/>
      <c r="L55" s="78">
        <v>12</v>
      </c>
      <c r="M55" s="19"/>
    </row>
    <row r="56" spans="1:20" x14ac:dyDescent="0.25">
      <c r="A56" s="72">
        <v>1</v>
      </c>
      <c r="B56" s="55" t="s">
        <v>208</v>
      </c>
      <c r="C56" s="199"/>
      <c r="D56" s="199"/>
      <c r="E56" s="142">
        <v>89.9</v>
      </c>
      <c r="F56" s="142">
        <v>95</v>
      </c>
      <c r="G56" s="142">
        <v>24</v>
      </c>
      <c r="H56" s="142" t="s">
        <v>127</v>
      </c>
      <c r="I56" s="142">
        <v>50</v>
      </c>
      <c r="J56" s="19">
        <f>I56*2</f>
        <v>100</v>
      </c>
      <c r="K56" s="19" t="s">
        <v>28</v>
      </c>
      <c r="L56" s="222">
        <v>30</v>
      </c>
      <c r="M56" s="19"/>
      <c r="P56" s="142" t="s">
        <v>548</v>
      </c>
      <c r="R56" s="142" t="s">
        <v>538</v>
      </c>
      <c r="T56" s="142" t="s">
        <v>125</v>
      </c>
    </row>
    <row r="57" spans="1:20" x14ac:dyDescent="0.25">
      <c r="A57" s="72">
        <v>2</v>
      </c>
      <c r="B57" s="55" t="s">
        <v>510</v>
      </c>
      <c r="C57" s="199"/>
      <c r="D57" s="199"/>
      <c r="E57" s="142" t="s">
        <v>543</v>
      </c>
      <c r="F57" s="142">
        <v>95</v>
      </c>
      <c r="G57" s="142">
        <v>24</v>
      </c>
      <c r="H57" s="142" t="s">
        <v>7</v>
      </c>
      <c r="I57" s="142">
        <v>45</v>
      </c>
      <c r="J57" s="19">
        <f>I57*2</f>
        <v>90</v>
      </c>
      <c r="K57" s="19">
        <v>1</v>
      </c>
      <c r="L57" s="78">
        <v>25</v>
      </c>
      <c r="M57" s="19" t="s">
        <v>92</v>
      </c>
      <c r="P57">
        <f>L52</f>
        <v>15</v>
      </c>
      <c r="R57">
        <f>L53</f>
        <v>14</v>
      </c>
      <c r="T57">
        <f>L54</f>
        <v>13</v>
      </c>
    </row>
    <row r="58" spans="1:20" x14ac:dyDescent="0.25">
      <c r="A58" s="72">
        <v>3</v>
      </c>
      <c r="B58" s="55" t="s">
        <v>525</v>
      </c>
      <c r="C58" s="199"/>
      <c r="D58" s="199"/>
      <c r="E58" s="142">
        <v>89</v>
      </c>
      <c r="F58" s="142">
        <v>95</v>
      </c>
      <c r="G58" s="142">
        <v>16</v>
      </c>
      <c r="H58" s="142" t="s">
        <v>537</v>
      </c>
      <c r="I58" s="142">
        <v>68</v>
      </c>
      <c r="J58" s="19">
        <f>I58*1</f>
        <v>68</v>
      </c>
      <c r="K58" s="19">
        <v>1</v>
      </c>
      <c r="L58" s="78">
        <v>22</v>
      </c>
      <c r="M58" s="19" t="s">
        <v>60</v>
      </c>
      <c r="P58">
        <v>1</v>
      </c>
      <c r="R58">
        <v>1</v>
      </c>
      <c r="T58">
        <v>1</v>
      </c>
    </row>
    <row r="59" spans="1:20" x14ac:dyDescent="0.25">
      <c r="A59" s="72">
        <v>4</v>
      </c>
      <c r="B59" s="55" t="s">
        <v>213</v>
      </c>
      <c r="C59" s="199"/>
      <c r="D59" s="199"/>
      <c r="E59" s="142" t="s">
        <v>547</v>
      </c>
      <c r="F59" s="142">
        <v>95</v>
      </c>
      <c r="G59" s="142">
        <v>16</v>
      </c>
      <c r="H59" s="142" t="s">
        <v>128</v>
      </c>
      <c r="I59" s="142">
        <v>42</v>
      </c>
      <c r="J59" s="19">
        <f>I59*1</f>
        <v>42</v>
      </c>
      <c r="K59" s="19"/>
      <c r="L59" s="78">
        <v>20</v>
      </c>
      <c r="M59" s="19"/>
    </row>
    <row r="60" spans="1:20" x14ac:dyDescent="0.25">
      <c r="A60" s="72">
        <v>1</v>
      </c>
      <c r="B60" s="55" t="s">
        <v>373</v>
      </c>
      <c r="C60" s="199"/>
      <c r="D60" s="199"/>
      <c r="E60" s="142" t="s">
        <v>539</v>
      </c>
      <c r="F60" s="142" t="s">
        <v>3</v>
      </c>
      <c r="G60" s="142">
        <v>24</v>
      </c>
      <c r="H60" s="142" t="s">
        <v>164</v>
      </c>
      <c r="I60" s="142">
        <v>51</v>
      </c>
      <c r="J60" s="19">
        <f>I60*2</f>
        <v>102</v>
      </c>
      <c r="K60" s="19">
        <v>1</v>
      </c>
      <c r="L60" s="78">
        <v>30</v>
      </c>
      <c r="M60" s="19" t="s">
        <v>305</v>
      </c>
      <c r="P60" s="142" t="s">
        <v>127</v>
      </c>
      <c r="R60" s="142" t="s">
        <v>493</v>
      </c>
      <c r="T60" s="142" t="s">
        <v>450</v>
      </c>
    </row>
    <row r="61" spans="1:20" x14ac:dyDescent="0.25">
      <c r="A61" s="72">
        <v>2</v>
      </c>
      <c r="B61" s="55" t="s">
        <v>372</v>
      </c>
      <c r="C61" s="199"/>
      <c r="D61" s="199"/>
      <c r="E61" s="142">
        <v>96.3</v>
      </c>
      <c r="F61" s="142" t="s">
        <v>3</v>
      </c>
      <c r="G61" s="142">
        <v>28</v>
      </c>
      <c r="H61" s="142" t="s">
        <v>127</v>
      </c>
      <c r="I61" s="142">
        <v>37</v>
      </c>
      <c r="J61" s="19">
        <f>I61*2.5</f>
        <v>92.5</v>
      </c>
      <c r="K61" s="19">
        <v>1</v>
      </c>
      <c r="L61" s="78">
        <v>25</v>
      </c>
      <c r="M61" s="19"/>
      <c r="P61">
        <f>L61</f>
        <v>25</v>
      </c>
      <c r="R61">
        <f>L62+L96+L122</f>
        <v>72</v>
      </c>
      <c r="T61">
        <f>L93</f>
        <v>22</v>
      </c>
    </row>
    <row r="62" spans="1:20" x14ac:dyDescent="0.25">
      <c r="A62" s="72">
        <v>3</v>
      </c>
      <c r="B62" s="55" t="s">
        <v>529</v>
      </c>
      <c r="C62" s="199"/>
      <c r="D62" s="199"/>
      <c r="E62" s="142" t="s">
        <v>549</v>
      </c>
      <c r="F62" s="142" t="s">
        <v>3</v>
      </c>
      <c r="G62" s="142">
        <v>24</v>
      </c>
      <c r="H62" s="142" t="s">
        <v>493</v>
      </c>
      <c r="I62" s="142">
        <v>41</v>
      </c>
      <c r="J62" s="19">
        <f>I62*2</f>
        <v>82</v>
      </c>
      <c r="K62" s="19">
        <v>2</v>
      </c>
      <c r="L62" s="78">
        <v>22</v>
      </c>
      <c r="M62" s="19"/>
      <c r="P62">
        <v>1</v>
      </c>
      <c r="R62">
        <v>3</v>
      </c>
      <c r="T62">
        <v>1</v>
      </c>
    </row>
    <row r="63" spans="1:20" x14ac:dyDescent="0.25">
      <c r="A63" s="72">
        <v>4</v>
      </c>
      <c r="B63" s="55" t="s">
        <v>524</v>
      </c>
      <c r="C63" s="199"/>
      <c r="D63" s="199"/>
      <c r="E63" s="142" t="s">
        <v>551</v>
      </c>
      <c r="F63" s="142" t="s">
        <v>3</v>
      </c>
      <c r="G63" s="142">
        <v>28</v>
      </c>
      <c r="H63" s="142" t="s">
        <v>447</v>
      </c>
      <c r="I63" s="142">
        <v>22</v>
      </c>
      <c r="J63" s="19">
        <f>I63*2.5</f>
        <v>55</v>
      </c>
      <c r="K63" s="19">
        <v>3</v>
      </c>
      <c r="L63" s="78">
        <v>20</v>
      </c>
      <c r="M63" s="19"/>
    </row>
    <row r="64" spans="1:20" x14ac:dyDescent="0.25">
      <c r="A64" s="100"/>
      <c r="B64" s="96"/>
      <c r="C64" s="79"/>
      <c r="D64" s="79"/>
      <c r="E64" s="97"/>
      <c r="F64" s="97"/>
      <c r="G64" s="97"/>
      <c r="H64" s="97"/>
      <c r="I64" s="163"/>
      <c r="J64" s="79"/>
      <c r="K64" s="79"/>
      <c r="L64" s="79"/>
      <c r="M64" s="99"/>
    </row>
    <row r="65" spans="1:16" x14ac:dyDescent="0.25">
      <c r="B65" s="18" t="s">
        <v>22</v>
      </c>
      <c r="D65" s="18" t="s">
        <v>24</v>
      </c>
      <c r="G65" s="18" t="s">
        <v>23</v>
      </c>
      <c r="I65" s="163" t="s">
        <v>29</v>
      </c>
    </row>
    <row r="66" spans="1:16" x14ac:dyDescent="0.25">
      <c r="A66" s="100"/>
      <c r="B66" s="96"/>
      <c r="C66" s="79"/>
      <c r="D66" s="79"/>
      <c r="E66" s="97"/>
      <c r="F66" s="97"/>
      <c r="G66" s="97"/>
      <c r="H66" s="97"/>
      <c r="I66" s="163"/>
      <c r="J66" s="79"/>
      <c r="K66" s="79"/>
      <c r="L66" s="79"/>
      <c r="M66" s="99"/>
    </row>
    <row r="67" spans="1:16" x14ac:dyDescent="0.25">
      <c r="A67" s="306" t="s">
        <v>600</v>
      </c>
      <c r="B67" s="298"/>
      <c r="C67" s="219"/>
      <c r="D67" s="2"/>
      <c r="E67" s="2"/>
      <c r="F67" s="2"/>
      <c r="G67" s="2"/>
      <c r="H67" s="2"/>
      <c r="I67" s="163"/>
      <c r="J67" s="2"/>
      <c r="K67" s="2"/>
      <c r="L67" s="2"/>
      <c r="M67" s="3"/>
    </row>
    <row r="68" spans="1:16" ht="20.25" x14ac:dyDescent="0.3">
      <c r="A68" s="300" t="s">
        <v>10</v>
      </c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300"/>
    </row>
    <row r="69" spans="1:16" ht="20.25" x14ac:dyDescent="0.3">
      <c r="A69" s="300" t="s">
        <v>78</v>
      </c>
      <c r="B69" s="300"/>
      <c r="C69" s="300"/>
      <c r="D69" s="300"/>
      <c r="E69" s="300"/>
      <c r="F69" s="300"/>
      <c r="G69" s="300"/>
      <c r="H69" s="300"/>
      <c r="I69" s="300"/>
      <c r="J69" s="300"/>
      <c r="K69" s="300"/>
      <c r="L69" s="300"/>
      <c r="M69" s="300"/>
    </row>
    <row r="70" spans="1:16" ht="20.25" x14ac:dyDescent="0.3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</row>
    <row r="71" spans="1:16" ht="22.5" x14ac:dyDescent="0.3">
      <c r="A71" s="301" t="s">
        <v>25</v>
      </c>
      <c r="B71" s="301"/>
      <c r="C71" s="301"/>
      <c r="D71" s="301"/>
      <c r="E71" s="301"/>
      <c r="F71" s="301"/>
      <c r="G71" s="301"/>
      <c r="H71" s="301"/>
      <c r="I71" s="301"/>
      <c r="J71" s="301"/>
      <c r="K71" s="301"/>
      <c r="L71" s="301"/>
      <c r="M71" s="301"/>
    </row>
    <row r="72" spans="1:16" ht="22.5" x14ac:dyDescent="0.3">
      <c r="A72" s="301"/>
      <c r="B72" s="301"/>
      <c r="C72" s="301"/>
      <c r="D72" s="301"/>
      <c r="E72" s="301"/>
      <c r="F72" s="301"/>
      <c r="G72" s="301"/>
      <c r="H72" s="301"/>
      <c r="I72" s="301"/>
      <c r="J72" s="301"/>
      <c r="K72" s="301"/>
      <c r="L72" s="301"/>
      <c r="M72" s="301"/>
    </row>
    <row r="73" spans="1:16" ht="23.25" x14ac:dyDescent="0.35">
      <c r="A73" s="302" t="s">
        <v>11</v>
      </c>
      <c r="B73" s="302"/>
      <c r="C73" s="302"/>
      <c r="D73" s="302"/>
      <c r="E73" s="302"/>
      <c r="F73" s="302"/>
      <c r="G73" s="302"/>
      <c r="H73" s="302"/>
      <c r="I73" s="302"/>
      <c r="J73" s="302"/>
      <c r="K73" s="302"/>
      <c r="L73" s="302"/>
      <c r="M73" s="302"/>
    </row>
    <row r="74" spans="1:16" ht="18.75" x14ac:dyDescent="0.3">
      <c r="A74" s="303" t="s">
        <v>521</v>
      </c>
      <c r="B74" s="303"/>
      <c r="C74" s="303"/>
      <c r="D74" s="303"/>
      <c r="E74" s="303"/>
      <c r="F74" s="303"/>
      <c r="G74" s="303"/>
      <c r="H74" s="303"/>
      <c r="I74" s="303"/>
      <c r="J74" s="303"/>
      <c r="K74" s="303"/>
      <c r="L74" s="303"/>
      <c r="M74" s="303"/>
    </row>
    <row r="75" spans="1:16" ht="18.75" x14ac:dyDescent="0.3">
      <c r="A75" s="217"/>
      <c r="B75" s="217"/>
      <c r="C75" s="217"/>
      <c r="D75" s="217"/>
      <c r="E75" s="217"/>
      <c r="F75" s="217"/>
      <c r="G75" s="217"/>
      <c r="H75" s="217"/>
      <c r="I75" s="163"/>
      <c r="J75" s="217"/>
      <c r="K75" s="217"/>
      <c r="L75" s="217"/>
      <c r="M75" s="217"/>
      <c r="P75" s="142" t="s">
        <v>185</v>
      </c>
    </row>
    <row r="76" spans="1:16" x14ac:dyDescent="0.25">
      <c r="A76" s="299"/>
      <c r="B76" s="299"/>
      <c r="C76" s="299"/>
      <c r="D76" s="299"/>
      <c r="E76" s="299"/>
      <c r="F76" s="299"/>
      <c r="G76" s="299"/>
      <c r="H76" s="299"/>
      <c r="I76" s="299"/>
      <c r="J76" s="299"/>
      <c r="K76" s="299"/>
      <c r="L76" s="299"/>
      <c r="M76" s="299"/>
      <c r="P76">
        <f>L94+L104+L120</f>
        <v>64</v>
      </c>
    </row>
    <row r="77" spans="1:16" ht="22.5" x14ac:dyDescent="0.25">
      <c r="A77" s="89" t="s">
        <v>12</v>
      </c>
      <c r="B77" s="89" t="s">
        <v>13</v>
      </c>
      <c r="C77" s="89" t="s">
        <v>14</v>
      </c>
      <c r="D77" s="89" t="s">
        <v>15</v>
      </c>
      <c r="E77" s="89" t="s">
        <v>16</v>
      </c>
      <c r="F77" s="89" t="s">
        <v>0</v>
      </c>
      <c r="G77" s="89" t="s">
        <v>17</v>
      </c>
      <c r="H77" s="89" t="s">
        <v>18</v>
      </c>
      <c r="I77" s="89" t="s">
        <v>20</v>
      </c>
      <c r="J77" s="89" t="s">
        <v>1</v>
      </c>
      <c r="K77" s="89" t="s">
        <v>15</v>
      </c>
      <c r="L77" s="85" t="s">
        <v>38</v>
      </c>
      <c r="M77" s="29" t="s">
        <v>21</v>
      </c>
      <c r="P77">
        <v>3</v>
      </c>
    </row>
    <row r="78" spans="1:16" ht="18.75" x14ac:dyDescent="0.25">
      <c r="A78" s="304" t="s">
        <v>42</v>
      </c>
      <c r="B78" s="304"/>
      <c r="C78" s="304"/>
      <c r="D78" s="304"/>
      <c r="E78" s="304"/>
      <c r="F78" s="304"/>
      <c r="G78" s="304"/>
      <c r="H78" s="304"/>
      <c r="I78" s="304"/>
      <c r="J78" s="304"/>
      <c r="K78" s="304"/>
      <c r="L78" s="304"/>
      <c r="M78" s="304"/>
    </row>
    <row r="79" spans="1:16" x14ac:dyDescent="0.25">
      <c r="A79" s="72">
        <v>1</v>
      </c>
      <c r="B79" s="55" t="s">
        <v>478</v>
      </c>
      <c r="C79" s="199"/>
      <c r="D79" s="199"/>
      <c r="E79" s="142">
        <v>56.9</v>
      </c>
      <c r="F79" s="142">
        <v>58</v>
      </c>
      <c r="G79" s="142">
        <v>10</v>
      </c>
      <c r="H79" s="142" t="s">
        <v>362</v>
      </c>
      <c r="I79" s="142">
        <v>58</v>
      </c>
      <c r="J79" s="78">
        <f>I79*1.3</f>
        <v>75.400000000000006</v>
      </c>
      <c r="K79" s="78"/>
      <c r="L79" s="78">
        <v>30</v>
      </c>
      <c r="M79" s="19"/>
      <c r="P79" s="142" t="s">
        <v>594</v>
      </c>
    </row>
    <row r="80" spans="1:16" x14ac:dyDescent="0.25">
      <c r="A80" s="72">
        <v>2</v>
      </c>
      <c r="B80" s="55" t="s">
        <v>300</v>
      </c>
      <c r="C80" s="199"/>
      <c r="D80" s="199"/>
      <c r="E80" s="142" t="s">
        <v>340</v>
      </c>
      <c r="F80" s="142">
        <v>58</v>
      </c>
      <c r="G80" s="142">
        <v>10</v>
      </c>
      <c r="H80" s="142" t="s">
        <v>164</v>
      </c>
      <c r="I80" s="142">
        <v>53</v>
      </c>
      <c r="J80" s="78">
        <f>I80*1.3</f>
        <v>68.900000000000006</v>
      </c>
      <c r="K80" s="78"/>
      <c r="L80" s="78">
        <v>25</v>
      </c>
      <c r="M80" s="19" t="s">
        <v>305</v>
      </c>
      <c r="P80">
        <f>L95</f>
        <v>30</v>
      </c>
    </row>
    <row r="81" spans="1:16" x14ac:dyDescent="0.25">
      <c r="A81" s="72">
        <v>3</v>
      </c>
      <c r="B81" s="55" t="s">
        <v>554</v>
      </c>
      <c r="C81" s="199"/>
      <c r="D81" s="199"/>
      <c r="E81" s="142">
        <v>58</v>
      </c>
      <c r="F81" s="142">
        <v>58</v>
      </c>
      <c r="G81" s="142">
        <v>12</v>
      </c>
      <c r="H81" s="142" t="s">
        <v>540</v>
      </c>
      <c r="I81" s="142">
        <v>44</v>
      </c>
      <c r="J81" s="78">
        <f>I81*1.5</f>
        <v>66</v>
      </c>
      <c r="K81" s="78">
        <v>1</v>
      </c>
      <c r="L81" s="78">
        <v>22</v>
      </c>
      <c r="M81" s="19"/>
      <c r="P81">
        <v>1</v>
      </c>
    </row>
    <row r="82" spans="1:16" x14ac:dyDescent="0.25">
      <c r="A82" s="72">
        <v>4</v>
      </c>
      <c r="B82" s="55" t="s">
        <v>270</v>
      </c>
      <c r="C82" s="199"/>
      <c r="D82" s="199"/>
      <c r="E82" s="142" t="s">
        <v>557</v>
      </c>
      <c r="F82" s="142">
        <v>58</v>
      </c>
      <c r="G82" s="142">
        <v>10</v>
      </c>
      <c r="H82" s="142" t="s">
        <v>164</v>
      </c>
      <c r="I82" s="142">
        <v>49</v>
      </c>
      <c r="J82" s="78">
        <f>I82*1.3</f>
        <v>63.7</v>
      </c>
      <c r="K82" s="78"/>
      <c r="L82" s="78">
        <v>20</v>
      </c>
      <c r="M82" s="19" t="s">
        <v>305</v>
      </c>
    </row>
    <row r="83" spans="1:16" x14ac:dyDescent="0.25">
      <c r="A83" s="72">
        <v>5</v>
      </c>
      <c r="B83" s="55" t="s">
        <v>552</v>
      </c>
      <c r="C83" s="199"/>
      <c r="D83" s="199"/>
      <c r="E83" s="142" t="s">
        <v>556</v>
      </c>
      <c r="F83" s="142">
        <v>58</v>
      </c>
      <c r="G83" s="142">
        <v>8</v>
      </c>
      <c r="H83" s="142" t="s">
        <v>5</v>
      </c>
      <c r="I83" s="142">
        <v>63</v>
      </c>
      <c r="J83" s="78">
        <f>I83*1</f>
        <v>63</v>
      </c>
      <c r="K83" s="78">
        <v>1</v>
      </c>
      <c r="L83" s="78">
        <v>18</v>
      </c>
      <c r="M83" s="19"/>
      <c r="P83" s="142" t="s">
        <v>595</v>
      </c>
    </row>
    <row r="84" spans="1:16" x14ac:dyDescent="0.25">
      <c r="A84" s="72">
        <v>6</v>
      </c>
      <c r="B84" s="55" t="s">
        <v>109</v>
      </c>
      <c r="C84" s="199"/>
      <c r="D84" s="199"/>
      <c r="E84" s="142" t="s">
        <v>558</v>
      </c>
      <c r="F84" s="142">
        <v>58</v>
      </c>
      <c r="G84" s="142">
        <v>12</v>
      </c>
      <c r="H84" s="142" t="s">
        <v>537</v>
      </c>
      <c r="I84" s="142">
        <v>40</v>
      </c>
      <c r="J84" s="78">
        <f>I84*1.5</f>
        <v>60</v>
      </c>
      <c r="K84" s="78">
        <v>1</v>
      </c>
      <c r="L84" s="78">
        <v>16</v>
      </c>
      <c r="M84" s="19" t="s">
        <v>60</v>
      </c>
      <c r="P84">
        <f>L99</f>
        <v>30</v>
      </c>
    </row>
    <row r="85" spans="1:16" x14ac:dyDescent="0.25">
      <c r="A85" s="72">
        <v>1</v>
      </c>
      <c r="B85" s="55" t="s">
        <v>553</v>
      </c>
      <c r="C85" s="199"/>
      <c r="D85" s="199"/>
      <c r="E85" s="142">
        <v>58.8</v>
      </c>
      <c r="F85" s="142">
        <v>63</v>
      </c>
      <c r="G85" s="142">
        <v>10</v>
      </c>
      <c r="H85" s="142" t="s">
        <v>362</v>
      </c>
      <c r="I85" s="142">
        <v>51</v>
      </c>
      <c r="J85" s="78">
        <f>I85*1.3</f>
        <v>66.3</v>
      </c>
      <c r="K85" s="78"/>
      <c r="L85" s="78">
        <v>30</v>
      </c>
      <c r="M85" s="19"/>
      <c r="P85">
        <v>1</v>
      </c>
    </row>
    <row r="86" spans="1:16" x14ac:dyDescent="0.25">
      <c r="A86" s="72">
        <v>1</v>
      </c>
      <c r="B86" s="55" t="s">
        <v>434</v>
      </c>
      <c r="C86" s="199"/>
      <c r="D86" s="199"/>
      <c r="E86" s="142">
        <v>67.400000000000006</v>
      </c>
      <c r="F86" s="142">
        <v>68</v>
      </c>
      <c r="G86" s="142">
        <v>10</v>
      </c>
      <c r="H86" s="142" t="s">
        <v>97</v>
      </c>
      <c r="I86" s="142">
        <v>46</v>
      </c>
      <c r="J86" s="78">
        <f>I86*1.3</f>
        <v>59.800000000000004</v>
      </c>
      <c r="K86" s="78"/>
      <c r="L86" s="78">
        <v>30</v>
      </c>
      <c r="M86" s="19"/>
    </row>
    <row r="87" spans="1:16" x14ac:dyDescent="0.25">
      <c r="A87" s="72">
        <v>1</v>
      </c>
      <c r="B87" s="55" t="s">
        <v>555</v>
      </c>
      <c r="C87" s="199"/>
      <c r="D87" s="199"/>
      <c r="E87" s="142">
        <v>68.3</v>
      </c>
      <c r="F87" s="142" t="s">
        <v>6</v>
      </c>
      <c r="G87" s="142">
        <v>16</v>
      </c>
      <c r="H87" s="142" t="s">
        <v>5</v>
      </c>
      <c r="I87" s="142">
        <v>32</v>
      </c>
      <c r="J87" s="78">
        <f>I87*2</f>
        <v>64</v>
      </c>
      <c r="K87" s="78">
        <v>2</v>
      </c>
      <c r="L87" s="78">
        <v>30</v>
      </c>
      <c r="M87" s="19"/>
      <c r="P87" s="142" t="s">
        <v>494</v>
      </c>
    </row>
    <row r="88" spans="1:16" x14ac:dyDescent="0.25">
      <c r="A88" s="72">
        <v>2</v>
      </c>
      <c r="B88" s="55" t="s">
        <v>104</v>
      </c>
      <c r="C88" s="199"/>
      <c r="D88" s="199"/>
      <c r="E88" s="142">
        <v>90</v>
      </c>
      <c r="F88" s="142" t="s">
        <v>6</v>
      </c>
      <c r="G88" s="142">
        <v>12</v>
      </c>
      <c r="H88" s="142" t="s">
        <v>51</v>
      </c>
      <c r="I88" s="142">
        <v>41</v>
      </c>
      <c r="J88" s="78">
        <f>I88*1.5</f>
        <v>61.5</v>
      </c>
      <c r="K88" s="78">
        <v>2</v>
      </c>
      <c r="L88" s="78">
        <v>25</v>
      </c>
      <c r="M88" s="19"/>
      <c r="P88">
        <f>L100</f>
        <v>30</v>
      </c>
    </row>
    <row r="89" spans="1:16" ht="18.75" x14ac:dyDescent="0.25">
      <c r="A89" s="304" t="s">
        <v>43</v>
      </c>
      <c r="B89" s="304"/>
      <c r="C89" s="304"/>
      <c r="D89" s="304"/>
      <c r="E89" s="304"/>
      <c r="F89" s="304"/>
      <c r="G89" s="304"/>
      <c r="H89" s="304"/>
      <c r="I89" s="304"/>
      <c r="J89" s="304"/>
      <c r="K89" s="304"/>
      <c r="L89" s="304"/>
      <c r="M89" s="304"/>
      <c r="P89">
        <v>1</v>
      </c>
    </row>
    <row r="90" spans="1:16" x14ac:dyDescent="0.25">
      <c r="A90" s="72">
        <v>1</v>
      </c>
      <c r="B90" s="55" t="s">
        <v>584</v>
      </c>
      <c r="C90" s="199"/>
      <c r="D90" s="199"/>
      <c r="E90" s="142" t="s">
        <v>597</v>
      </c>
      <c r="F90" s="142">
        <v>68</v>
      </c>
      <c r="G90" s="142">
        <v>24</v>
      </c>
      <c r="H90" s="142" t="s">
        <v>97</v>
      </c>
      <c r="I90" s="142">
        <v>34</v>
      </c>
      <c r="J90" s="19">
        <f>I90*2</f>
        <v>68</v>
      </c>
      <c r="K90" s="19">
        <v>1</v>
      </c>
      <c r="L90" s="78">
        <v>30</v>
      </c>
      <c r="M90" s="19"/>
      <c r="P90" s="142" t="s">
        <v>417</v>
      </c>
    </row>
    <row r="91" spans="1:16" x14ac:dyDescent="0.25">
      <c r="A91" s="72">
        <v>1</v>
      </c>
      <c r="B91" s="55" t="s">
        <v>92</v>
      </c>
      <c r="C91" s="199"/>
      <c r="D91" s="199"/>
      <c r="E91" s="142" t="s">
        <v>593</v>
      </c>
      <c r="F91" s="142">
        <v>73</v>
      </c>
      <c r="G91" s="142">
        <v>24</v>
      </c>
      <c r="H91" s="142" t="s">
        <v>7</v>
      </c>
      <c r="I91" s="142">
        <v>62</v>
      </c>
      <c r="J91" s="19">
        <f>I91*2</f>
        <v>124</v>
      </c>
      <c r="K91" s="19" t="s">
        <v>28</v>
      </c>
      <c r="L91" s="78">
        <v>30</v>
      </c>
      <c r="M91" s="19"/>
      <c r="P91" s="142">
        <f>L105</f>
        <v>20</v>
      </c>
    </row>
    <row r="92" spans="1:16" x14ac:dyDescent="0.25">
      <c r="A92" s="72">
        <v>2</v>
      </c>
      <c r="B92" s="55" t="s">
        <v>175</v>
      </c>
      <c r="C92" s="199"/>
      <c r="D92" s="199"/>
      <c r="E92" s="142">
        <v>73</v>
      </c>
      <c r="F92" s="142">
        <v>73</v>
      </c>
      <c r="G92" s="142">
        <v>20</v>
      </c>
      <c r="H92" s="142" t="s">
        <v>182</v>
      </c>
      <c r="I92" s="142">
        <v>60</v>
      </c>
      <c r="J92" s="19">
        <f>I92*1.5</f>
        <v>90</v>
      </c>
      <c r="K92" s="19">
        <v>1</v>
      </c>
      <c r="L92" s="78">
        <v>25</v>
      </c>
      <c r="M92" s="19"/>
      <c r="P92">
        <v>1</v>
      </c>
    </row>
    <row r="93" spans="1:16" x14ac:dyDescent="0.25">
      <c r="A93" s="72">
        <v>3</v>
      </c>
      <c r="B93" s="55" t="s">
        <v>107</v>
      </c>
      <c r="C93" s="199"/>
      <c r="D93" s="199"/>
      <c r="E93" s="142" t="s">
        <v>598</v>
      </c>
      <c r="F93" s="142">
        <v>73</v>
      </c>
      <c r="G93" s="142">
        <v>24</v>
      </c>
      <c r="H93" s="142" t="s">
        <v>450</v>
      </c>
      <c r="I93" s="142">
        <v>30</v>
      </c>
      <c r="J93" s="19">
        <f>I93*2</f>
        <v>60</v>
      </c>
      <c r="K93" s="19">
        <v>2</v>
      </c>
      <c r="L93" s="78">
        <v>22</v>
      </c>
      <c r="M93" s="19"/>
      <c r="P93" s="142" t="s">
        <v>365</v>
      </c>
    </row>
    <row r="94" spans="1:16" x14ac:dyDescent="0.25">
      <c r="A94" s="72">
        <v>4</v>
      </c>
      <c r="B94" s="55" t="s">
        <v>176</v>
      </c>
      <c r="C94" s="199"/>
      <c r="D94" s="199"/>
      <c r="E94" s="142">
        <v>71.400000000000006</v>
      </c>
      <c r="F94" s="142">
        <v>73</v>
      </c>
      <c r="G94" s="142">
        <v>16</v>
      </c>
      <c r="H94" s="142" t="s">
        <v>185</v>
      </c>
      <c r="I94" s="142">
        <v>58</v>
      </c>
      <c r="J94" s="19">
        <f>I94*1</f>
        <v>58</v>
      </c>
      <c r="K94" s="19">
        <v>1</v>
      </c>
      <c r="L94" s="78">
        <v>20</v>
      </c>
      <c r="M94" s="19"/>
      <c r="P94" s="142">
        <f>L111</f>
        <v>30</v>
      </c>
    </row>
    <row r="95" spans="1:16" x14ac:dyDescent="0.25">
      <c r="A95" s="72">
        <v>1</v>
      </c>
      <c r="B95" s="55" t="s">
        <v>582</v>
      </c>
      <c r="C95" s="199"/>
      <c r="D95" s="199"/>
      <c r="E95" s="142">
        <v>75.400000000000006</v>
      </c>
      <c r="F95" s="142">
        <v>78</v>
      </c>
      <c r="G95" s="142">
        <v>24</v>
      </c>
      <c r="H95" s="142" t="s">
        <v>594</v>
      </c>
      <c r="I95" s="142">
        <v>52</v>
      </c>
      <c r="J95" s="19">
        <f>I95*2</f>
        <v>104</v>
      </c>
      <c r="K95" s="19" t="s">
        <v>28</v>
      </c>
      <c r="L95" s="78">
        <v>30</v>
      </c>
      <c r="M95" s="19"/>
      <c r="P95">
        <v>1</v>
      </c>
    </row>
    <row r="96" spans="1:16" x14ac:dyDescent="0.25">
      <c r="A96" s="72">
        <v>2</v>
      </c>
      <c r="B96" s="55" t="s">
        <v>512</v>
      </c>
      <c r="C96" s="199"/>
      <c r="D96" s="199"/>
      <c r="E96" s="142" t="s">
        <v>596</v>
      </c>
      <c r="F96" s="142">
        <v>78</v>
      </c>
      <c r="G96" s="142">
        <v>24</v>
      </c>
      <c r="H96" s="142" t="s">
        <v>493</v>
      </c>
      <c r="I96" s="142">
        <v>39</v>
      </c>
      <c r="J96" s="19">
        <f>I96*2</f>
        <v>78</v>
      </c>
      <c r="K96" s="19">
        <v>1</v>
      </c>
      <c r="L96" s="78">
        <v>25</v>
      </c>
      <c r="M96" s="19"/>
    </row>
    <row r="97" spans="1:16" x14ac:dyDescent="0.25">
      <c r="A97" s="72">
        <v>3</v>
      </c>
      <c r="B97" s="55" t="s">
        <v>218</v>
      </c>
      <c r="C97" s="199"/>
      <c r="D97" s="199"/>
      <c r="E97" s="142">
        <v>75.7</v>
      </c>
      <c r="F97" s="142">
        <v>78</v>
      </c>
      <c r="G97" s="142">
        <v>20</v>
      </c>
      <c r="H97" s="142" t="s">
        <v>112</v>
      </c>
      <c r="I97" s="142">
        <v>50</v>
      </c>
      <c r="J97" s="19">
        <f>I97*1.5</f>
        <v>75</v>
      </c>
      <c r="K97" s="19">
        <v>1</v>
      </c>
      <c r="L97" s="78">
        <v>22</v>
      </c>
      <c r="M97" s="19"/>
      <c r="P97" s="142" t="s">
        <v>171</v>
      </c>
    </row>
    <row r="98" spans="1:16" x14ac:dyDescent="0.25">
      <c r="A98" s="72">
        <v>4</v>
      </c>
      <c r="B98" s="55" t="s">
        <v>585</v>
      </c>
      <c r="C98" s="199"/>
      <c r="D98" s="199"/>
      <c r="E98" s="142" t="s">
        <v>592</v>
      </c>
      <c r="F98" s="142">
        <v>78</v>
      </c>
      <c r="G98" s="142">
        <v>16</v>
      </c>
      <c r="H98" s="142" t="s">
        <v>362</v>
      </c>
      <c r="I98" s="142">
        <v>64</v>
      </c>
      <c r="J98" s="19">
        <f>I98*1</f>
        <v>64</v>
      </c>
      <c r="K98" s="19">
        <v>1</v>
      </c>
      <c r="L98" s="78">
        <v>20</v>
      </c>
      <c r="M98" s="19"/>
      <c r="P98">
        <f>L112</f>
        <v>25</v>
      </c>
    </row>
    <row r="99" spans="1:16" x14ac:dyDescent="0.25">
      <c r="A99" s="72">
        <v>1</v>
      </c>
      <c r="B99" s="55" t="s">
        <v>583</v>
      </c>
      <c r="C99" s="199"/>
      <c r="D99" s="199"/>
      <c r="E99" s="142">
        <v>80.7</v>
      </c>
      <c r="F99" s="142">
        <v>85</v>
      </c>
      <c r="G99" s="142">
        <v>20</v>
      </c>
      <c r="H99" s="142" t="s">
        <v>595</v>
      </c>
      <c r="I99" s="142">
        <v>50</v>
      </c>
      <c r="J99" s="19">
        <f>I99*1.5</f>
        <v>75</v>
      </c>
      <c r="K99" s="19">
        <v>1</v>
      </c>
      <c r="L99" s="78">
        <v>30</v>
      </c>
      <c r="M99" s="19"/>
      <c r="P99">
        <v>1</v>
      </c>
    </row>
    <row r="100" spans="1:16" x14ac:dyDescent="0.25">
      <c r="A100" s="72">
        <v>1</v>
      </c>
      <c r="B100" s="55" t="s">
        <v>495</v>
      </c>
      <c r="C100" s="199"/>
      <c r="D100" s="199"/>
      <c r="E100" s="142">
        <v>93.8</v>
      </c>
      <c r="F100" s="142">
        <v>95</v>
      </c>
      <c r="G100" s="142">
        <v>24</v>
      </c>
      <c r="H100" s="142" t="s">
        <v>494</v>
      </c>
      <c r="I100" s="142">
        <v>65</v>
      </c>
      <c r="J100" s="19">
        <f t="shared" ref="J100:J105" si="1">I100*2</f>
        <v>130</v>
      </c>
      <c r="K100" s="19" t="s">
        <v>28</v>
      </c>
      <c r="L100" s="78">
        <v>30</v>
      </c>
      <c r="M100" s="19"/>
    </row>
    <row r="101" spans="1:16" x14ac:dyDescent="0.25">
      <c r="A101" s="72">
        <v>2</v>
      </c>
      <c r="B101" s="55" t="s">
        <v>219</v>
      </c>
      <c r="C101" s="199"/>
      <c r="D101" s="199"/>
      <c r="E101" s="142">
        <v>89.3</v>
      </c>
      <c r="F101" s="142">
        <v>95</v>
      </c>
      <c r="G101" s="142">
        <v>24</v>
      </c>
      <c r="H101" s="142" t="s">
        <v>122</v>
      </c>
      <c r="I101" s="142">
        <v>40</v>
      </c>
      <c r="J101" s="19">
        <f t="shared" si="1"/>
        <v>80</v>
      </c>
      <c r="K101" s="19">
        <v>1</v>
      </c>
      <c r="L101" s="78">
        <v>25</v>
      </c>
      <c r="M101" s="19"/>
      <c r="P101" s="142" t="s">
        <v>81</v>
      </c>
    </row>
    <row r="102" spans="1:16" x14ac:dyDescent="0.25">
      <c r="A102" s="72">
        <v>1</v>
      </c>
      <c r="B102" s="55" t="s">
        <v>281</v>
      </c>
      <c r="C102" s="199"/>
      <c r="D102" s="199"/>
      <c r="E102" s="142">
        <v>95.1</v>
      </c>
      <c r="F102" s="142" t="s">
        <v>3</v>
      </c>
      <c r="G102" s="142">
        <v>24</v>
      </c>
      <c r="H102" s="142" t="s">
        <v>111</v>
      </c>
      <c r="I102" s="142">
        <v>57</v>
      </c>
      <c r="J102" s="19">
        <f t="shared" si="1"/>
        <v>114</v>
      </c>
      <c r="K102" s="19" t="s">
        <v>28</v>
      </c>
      <c r="L102" s="78">
        <v>30</v>
      </c>
      <c r="M102" s="19" t="s">
        <v>79</v>
      </c>
      <c r="P102">
        <f>L115</f>
        <v>30</v>
      </c>
    </row>
    <row r="103" spans="1:16" x14ac:dyDescent="0.25">
      <c r="A103" s="72">
        <v>2</v>
      </c>
      <c r="B103" s="55" t="s">
        <v>220</v>
      </c>
      <c r="C103" s="199"/>
      <c r="D103" s="199"/>
      <c r="E103" s="142">
        <v>106</v>
      </c>
      <c r="F103" s="142" t="s">
        <v>3</v>
      </c>
      <c r="G103" s="142">
        <v>24</v>
      </c>
      <c r="H103" s="142" t="s">
        <v>7</v>
      </c>
      <c r="I103" s="142">
        <v>57</v>
      </c>
      <c r="J103" s="19">
        <f t="shared" si="1"/>
        <v>114</v>
      </c>
      <c r="K103" s="19" t="s">
        <v>28</v>
      </c>
      <c r="L103" s="78">
        <v>25</v>
      </c>
      <c r="M103" s="19" t="s">
        <v>92</v>
      </c>
      <c r="P103">
        <v>1</v>
      </c>
    </row>
    <row r="104" spans="1:16" x14ac:dyDescent="0.25">
      <c r="A104" s="72">
        <v>3</v>
      </c>
      <c r="B104" s="55" t="s">
        <v>513</v>
      </c>
      <c r="C104" s="199"/>
      <c r="D104" s="199"/>
      <c r="E104" s="142">
        <v>123.3</v>
      </c>
      <c r="F104" s="142" t="s">
        <v>3</v>
      </c>
      <c r="G104" s="142">
        <v>24</v>
      </c>
      <c r="H104" s="142" t="s">
        <v>185</v>
      </c>
      <c r="I104" s="142">
        <v>52</v>
      </c>
      <c r="J104" s="19">
        <f t="shared" si="1"/>
        <v>104</v>
      </c>
      <c r="K104" s="19">
        <v>1</v>
      </c>
      <c r="L104" s="78">
        <v>22</v>
      </c>
      <c r="M104" s="19"/>
    </row>
    <row r="105" spans="1:16" x14ac:dyDescent="0.25">
      <c r="A105" s="72">
        <v>4</v>
      </c>
      <c r="B105" s="55" t="s">
        <v>414</v>
      </c>
      <c r="C105" s="199"/>
      <c r="D105" s="199"/>
      <c r="E105" s="142" t="s">
        <v>322</v>
      </c>
      <c r="F105" s="142" t="s">
        <v>3</v>
      </c>
      <c r="G105" s="142">
        <v>24</v>
      </c>
      <c r="H105" s="142" t="s">
        <v>417</v>
      </c>
      <c r="I105" s="142">
        <v>34</v>
      </c>
      <c r="J105" s="19">
        <f t="shared" si="1"/>
        <v>68</v>
      </c>
      <c r="K105" s="19">
        <v>2</v>
      </c>
      <c r="L105" s="78">
        <v>20</v>
      </c>
      <c r="M105" s="19"/>
      <c r="P105" s="142" t="s">
        <v>449</v>
      </c>
    </row>
    <row r="106" spans="1:16" x14ac:dyDescent="0.25">
      <c r="A106" s="72">
        <v>5</v>
      </c>
      <c r="B106" s="55" t="s">
        <v>222</v>
      </c>
      <c r="C106" s="199"/>
      <c r="D106" s="199"/>
      <c r="E106" s="142">
        <v>110</v>
      </c>
      <c r="F106" s="142" t="s">
        <v>3</v>
      </c>
      <c r="G106" s="142">
        <v>16</v>
      </c>
      <c r="H106" s="142" t="s">
        <v>124</v>
      </c>
      <c r="I106" s="142">
        <v>57</v>
      </c>
      <c r="J106" s="19">
        <f>I106*1</f>
        <v>57</v>
      </c>
      <c r="K106" s="19">
        <v>2</v>
      </c>
      <c r="L106" s="78">
        <v>18</v>
      </c>
      <c r="M106" s="19"/>
      <c r="P106">
        <f>L117</f>
        <v>22</v>
      </c>
    </row>
    <row r="107" spans="1:16" x14ac:dyDescent="0.25">
      <c r="A107" s="72">
        <v>6</v>
      </c>
      <c r="B107" s="55" t="s">
        <v>223</v>
      </c>
      <c r="C107" s="199"/>
      <c r="D107" s="199"/>
      <c r="E107" s="142">
        <v>114.5</v>
      </c>
      <c r="F107" s="142" t="s">
        <v>3</v>
      </c>
      <c r="G107" s="142">
        <v>16</v>
      </c>
      <c r="H107" s="142" t="s">
        <v>112</v>
      </c>
      <c r="I107" s="142">
        <v>52</v>
      </c>
      <c r="J107" s="19">
        <f>I107*1</f>
        <v>52</v>
      </c>
      <c r="K107" s="19">
        <v>3</v>
      </c>
      <c r="L107" s="78">
        <v>16</v>
      </c>
      <c r="M107" s="19"/>
    </row>
    <row r="108" spans="1:16" ht="18.75" x14ac:dyDescent="0.25">
      <c r="A108" s="304" t="s">
        <v>45</v>
      </c>
      <c r="B108" s="304"/>
      <c r="C108" s="304"/>
      <c r="D108" s="304"/>
      <c r="E108" s="304"/>
      <c r="F108" s="304"/>
      <c r="G108" s="304"/>
      <c r="H108" s="304"/>
      <c r="I108" s="304"/>
      <c r="J108" s="304"/>
      <c r="K108" s="304"/>
      <c r="L108" s="304"/>
      <c r="M108" s="304"/>
      <c r="P108" s="142" t="s">
        <v>599</v>
      </c>
    </row>
    <row r="109" spans="1:16" x14ac:dyDescent="0.25">
      <c r="A109" s="72">
        <v>1</v>
      </c>
      <c r="B109" s="55" t="s">
        <v>586</v>
      </c>
      <c r="C109" s="199"/>
      <c r="D109" s="199"/>
      <c r="E109" s="142" t="s">
        <v>589</v>
      </c>
      <c r="F109" s="142">
        <v>58</v>
      </c>
      <c r="G109" s="142">
        <v>8</v>
      </c>
      <c r="H109" s="142" t="s">
        <v>320</v>
      </c>
      <c r="I109" s="142">
        <v>56</v>
      </c>
      <c r="J109" s="162">
        <f>I109*1</f>
        <v>56</v>
      </c>
      <c r="K109" s="162">
        <v>2</v>
      </c>
      <c r="L109" s="162">
        <v>30</v>
      </c>
      <c r="M109" s="162"/>
      <c r="P109">
        <f>L125</f>
        <v>25</v>
      </c>
    </row>
    <row r="110" spans="1:16" x14ac:dyDescent="0.25">
      <c r="A110" s="72">
        <v>1</v>
      </c>
      <c r="B110" s="55" t="s">
        <v>587</v>
      </c>
      <c r="C110" s="199"/>
      <c r="D110" s="199"/>
      <c r="E110" s="142" t="s">
        <v>590</v>
      </c>
      <c r="F110" s="142">
        <v>63</v>
      </c>
      <c r="G110" s="142">
        <v>10</v>
      </c>
      <c r="H110" s="142" t="s">
        <v>362</v>
      </c>
      <c r="I110" s="142">
        <v>47</v>
      </c>
      <c r="J110" s="162">
        <f>I110*1.3</f>
        <v>61.1</v>
      </c>
      <c r="K110" s="162"/>
      <c r="L110" s="162">
        <v>25</v>
      </c>
      <c r="M110" s="162"/>
      <c r="P110">
        <v>1</v>
      </c>
    </row>
    <row r="111" spans="1:16" x14ac:dyDescent="0.25">
      <c r="A111" s="72">
        <v>1</v>
      </c>
      <c r="B111" s="55" t="s">
        <v>377</v>
      </c>
      <c r="C111" s="199"/>
      <c r="D111" s="199"/>
      <c r="E111" s="142">
        <v>81</v>
      </c>
      <c r="F111" s="142" t="s">
        <v>6</v>
      </c>
      <c r="G111" s="142">
        <v>12</v>
      </c>
      <c r="H111" s="142" t="s">
        <v>365</v>
      </c>
      <c r="I111" s="142">
        <v>58</v>
      </c>
      <c r="J111" s="162">
        <f>I111*1.5</f>
        <v>87</v>
      </c>
      <c r="K111" s="162">
        <v>1</v>
      </c>
      <c r="L111" s="162">
        <v>30</v>
      </c>
      <c r="M111" s="162"/>
    </row>
    <row r="112" spans="1:16" x14ac:dyDescent="0.25">
      <c r="A112" s="72">
        <v>2</v>
      </c>
      <c r="B112" s="55" t="s">
        <v>588</v>
      </c>
      <c r="C112" s="199"/>
      <c r="D112" s="199"/>
      <c r="E112" s="142" t="s">
        <v>591</v>
      </c>
      <c r="F112" s="142" t="s">
        <v>6</v>
      </c>
      <c r="G112" s="142">
        <v>12</v>
      </c>
      <c r="H112" s="142" t="s">
        <v>171</v>
      </c>
      <c r="I112" s="142">
        <v>46</v>
      </c>
      <c r="J112" s="162">
        <f>I112*1.5</f>
        <v>69</v>
      </c>
      <c r="K112" s="162">
        <v>1</v>
      </c>
      <c r="L112" s="162">
        <v>25</v>
      </c>
      <c r="M112" s="162"/>
    </row>
    <row r="113" spans="1:13" ht="18.75" x14ac:dyDescent="0.25">
      <c r="A113" s="304" t="s">
        <v>46</v>
      </c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304"/>
      <c r="M113" s="304"/>
    </row>
    <row r="114" spans="1:13" x14ac:dyDescent="0.25">
      <c r="A114" s="72">
        <v>1</v>
      </c>
      <c r="B114" s="55" t="s">
        <v>559</v>
      </c>
      <c r="C114" s="199"/>
      <c r="D114" s="199"/>
      <c r="E114" s="142">
        <v>29.5</v>
      </c>
      <c r="F114" s="142">
        <v>58</v>
      </c>
      <c r="G114" s="142">
        <v>8</v>
      </c>
      <c r="H114" s="142" t="s">
        <v>365</v>
      </c>
      <c r="I114" s="142">
        <v>58</v>
      </c>
      <c r="J114" s="19">
        <f>I114*0.4</f>
        <v>23.200000000000003</v>
      </c>
      <c r="K114" s="19"/>
      <c r="L114" s="78"/>
      <c r="M114" s="19"/>
    </row>
    <row r="115" spans="1:13" x14ac:dyDescent="0.25">
      <c r="A115" s="72">
        <v>1</v>
      </c>
      <c r="B115" s="55" t="s">
        <v>562</v>
      </c>
      <c r="C115" s="199"/>
      <c r="D115" s="199"/>
      <c r="E115" s="142">
        <v>55.55</v>
      </c>
      <c r="F115" s="142">
        <v>58</v>
      </c>
      <c r="G115" s="142">
        <v>16</v>
      </c>
      <c r="H115" s="142" t="s">
        <v>81</v>
      </c>
      <c r="I115" s="142">
        <v>51</v>
      </c>
      <c r="J115" s="19">
        <f>I115*1</f>
        <v>51</v>
      </c>
      <c r="K115" s="19">
        <v>1</v>
      </c>
      <c r="L115" s="78">
        <v>30</v>
      </c>
      <c r="M115" s="19"/>
    </row>
    <row r="116" spans="1:13" x14ac:dyDescent="0.25">
      <c r="A116" s="72">
        <v>2</v>
      </c>
      <c r="B116" s="55" t="s">
        <v>144</v>
      </c>
      <c r="C116" s="199"/>
      <c r="D116" s="199"/>
      <c r="E116" s="142">
        <v>56.4</v>
      </c>
      <c r="F116" s="142">
        <v>58</v>
      </c>
      <c r="G116" s="142">
        <v>12</v>
      </c>
      <c r="H116" s="142" t="s">
        <v>7</v>
      </c>
      <c r="I116" s="142">
        <v>44</v>
      </c>
      <c r="J116" s="19">
        <f>I116*0.8</f>
        <v>35.200000000000003</v>
      </c>
      <c r="K116" s="19">
        <v>1</v>
      </c>
      <c r="L116" s="78">
        <v>25</v>
      </c>
      <c r="M116" s="19" t="s">
        <v>92</v>
      </c>
    </row>
    <row r="117" spans="1:13" x14ac:dyDescent="0.25">
      <c r="A117" s="72">
        <v>3</v>
      </c>
      <c r="B117" s="55" t="s">
        <v>560</v>
      </c>
      <c r="C117" s="199"/>
      <c r="D117" s="199"/>
      <c r="E117" s="142">
        <v>56</v>
      </c>
      <c r="F117" s="142">
        <v>58</v>
      </c>
      <c r="G117" s="142">
        <v>8</v>
      </c>
      <c r="H117" s="142" t="s">
        <v>449</v>
      </c>
      <c r="I117" s="142">
        <v>55</v>
      </c>
      <c r="J117" s="19">
        <f>I117*0.4</f>
        <v>22</v>
      </c>
      <c r="K117" s="19"/>
      <c r="L117" s="78">
        <v>22</v>
      </c>
      <c r="M117" s="19"/>
    </row>
    <row r="118" spans="1:13" x14ac:dyDescent="0.25">
      <c r="A118" s="72">
        <v>1</v>
      </c>
      <c r="B118" s="55" t="s">
        <v>273</v>
      </c>
      <c r="C118" s="199"/>
      <c r="D118" s="199"/>
      <c r="E118" s="142">
        <v>62</v>
      </c>
      <c r="F118" s="142">
        <v>68</v>
      </c>
      <c r="G118" s="142">
        <v>24</v>
      </c>
      <c r="H118" s="142" t="s">
        <v>124</v>
      </c>
      <c r="I118" s="142">
        <v>37</v>
      </c>
      <c r="J118" s="19">
        <f>I118*2</f>
        <v>74</v>
      </c>
      <c r="K118" s="19" t="s">
        <v>28</v>
      </c>
      <c r="L118" s="78">
        <v>30</v>
      </c>
      <c r="M118" s="19"/>
    </row>
    <row r="119" spans="1:13" x14ac:dyDescent="0.25">
      <c r="A119" s="72">
        <v>2</v>
      </c>
      <c r="B119" s="55" t="s">
        <v>561</v>
      </c>
      <c r="C119" s="199"/>
      <c r="D119" s="199"/>
      <c r="E119" s="142">
        <v>67</v>
      </c>
      <c r="F119" s="142">
        <v>68</v>
      </c>
      <c r="G119" s="142">
        <v>16</v>
      </c>
      <c r="H119" s="142" t="s">
        <v>124</v>
      </c>
      <c r="I119" s="142">
        <v>53</v>
      </c>
      <c r="J119" s="19">
        <f>I119*1</f>
        <v>53</v>
      </c>
      <c r="K119" s="19">
        <v>1</v>
      </c>
      <c r="L119" s="78">
        <v>25</v>
      </c>
      <c r="M119" s="19"/>
    </row>
    <row r="120" spans="1:13" x14ac:dyDescent="0.25">
      <c r="A120" s="72">
        <v>3</v>
      </c>
      <c r="B120" s="55" t="s">
        <v>516</v>
      </c>
      <c r="C120" s="199"/>
      <c r="D120" s="199"/>
      <c r="E120" s="142">
        <v>60.4</v>
      </c>
      <c r="F120" s="142">
        <v>68</v>
      </c>
      <c r="G120" s="142">
        <v>16</v>
      </c>
      <c r="H120" s="142" t="s">
        <v>185</v>
      </c>
      <c r="I120" s="142">
        <v>44</v>
      </c>
      <c r="J120" s="19">
        <f>I120*1</f>
        <v>44</v>
      </c>
      <c r="K120" s="19">
        <v>2</v>
      </c>
      <c r="L120" s="78">
        <v>22</v>
      </c>
      <c r="M120" s="19"/>
    </row>
    <row r="121" spans="1:13" x14ac:dyDescent="0.25">
      <c r="A121" s="72">
        <v>1</v>
      </c>
      <c r="B121" s="55" t="s">
        <v>563</v>
      </c>
      <c r="C121" s="199"/>
      <c r="D121" s="199"/>
      <c r="E121" s="142">
        <v>72.5</v>
      </c>
      <c r="F121" s="142">
        <v>73</v>
      </c>
      <c r="G121" s="142">
        <v>24</v>
      </c>
      <c r="H121" s="142" t="s">
        <v>124</v>
      </c>
      <c r="I121" s="142">
        <v>35</v>
      </c>
      <c r="J121" s="19">
        <f>I121*2</f>
        <v>70</v>
      </c>
      <c r="K121" s="19">
        <v>1</v>
      </c>
      <c r="L121" s="78">
        <v>30</v>
      </c>
      <c r="M121" s="19"/>
    </row>
    <row r="122" spans="1:13" x14ac:dyDescent="0.25">
      <c r="A122" s="72">
        <v>2</v>
      </c>
      <c r="B122" s="55" t="s">
        <v>564</v>
      </c>
      <c r="C122" s="199"/>
      <c r="D122" s="199"/>
      <c r="E122" s="142">
        <v>69</v>
      </c>
      <c r="F122" s="142">
        <v>73</v>
      </c>
      <c r="G122" s="142">
        <v>24</v>
      </c>
      <c r="H122" s="142" t="s">
        <v>493</v>
      </c>
      <c r="I122" s="142">
        <v>32</v>
      </c>
      <c r="J122" s="19">
        <f>I122*2</f>
        <v>64</v>
      </c>
      <c r="K122" s="19">
        <v>1</v>
      </c>
      <c r="L122" s="78">
        <v>25</v>
      </c>
      <c r="M122" s="19"/>
    </row>
    <row r="123" spans="1:13" ht="18.75" x14ac:dyDescent="0.25">
      <c r="A123" s="304" t="s">
        <v>49</v>
      </c>
      <c r="B123" s="304"/>
      <c r="C123" s="304"/>
      <c r="D123" s="304"/>
      <c r="E123" s="304"/>
      <c r="F123" s="304"/>
      <c r="G123" s="304"/>
      <c r="H123" s="304"/>
      <c r="I123" s="304"/>
      <c r="J123" s="304"/>
      <c r="K123" s="304"/>
      <c r="L123" s="304"/>
      <c r="M123" s="304"/>
    </row>
    <row r="124" spans="1:13" x14ac:dyDescent="0.25">
      <c r="A124" s="72">
        <v>1</v>
      </c>
      <c r="B124" s="55" t="s">
        <v>565</v>
      </c>
      <c r="C124" s="199"/>
      <c r="D124" s="199"/>
      <c r="E124" s="142">
        <v>51.4</v>
      </c>
      <c r="F124" s="142">
        <v>53</v>
      </c>
      <c r="G124" s="142">
        <v>8</v>
      </c>
      <c r="H124" s="142" t="s">
        <v>362</v>
      </c>
      <c r="I124" s="142">
        <v>51</v>
      </c>
      <c r="J124" s="78">
        <f>I124*1</f>
        <v>51</v>
      </c>
      <c r="K124" s="78">
        <v>2</v>
      </c>
      <c r="L124" s="78">
        <v>30</v>
      </c>
      <c r="M124" s="19"/>
    </row>
    <row r="125" spans="1:13" x14ac:dyDescent="0.25">
      <c r="A125" s="72">
        <v>2</v>
      </c>
      <c r="B125" s="55" t="s">
        <v>517</v>
      </c>
      <c r="C125" s="199"/>
      <c r="D125" s="199"/>
      <c r="E125" s="223">
        <v>49.1</v>
      </c>
      <c r="F125" s="142">
        <v>53</v>
      </c>
      <c r="G125" s="142">
        <v>8</v>
      </c>
      <c r="H125" s="142" t="s">
        <v>599</v>
      </c>
      <c r="I125" s="142">
        <v>30</v>
      </c>
      <c r="J125" s="78">
        <f>I125*1</f>
        <v>30</v>
      </c>
      <c r="K125" s="78">
        <v>3</v>
      </c>
      <c r="L125" s="78">
        <v>25</v>
      </c>
      <c r="M125" s="19"/>
    </row>
    <row r="126" spans="1:13" x14ac:dyDescent="0.25">
      <c r="A126" s="72">
        <v>3</v>
      </c>
      <c r="B126" s="55" t="s">
        <v>235</v>
      </c>
      <c r="C126" s="199"/>
      <c r="D126" s="199"/>
      <c r="E126" s="142">
        <v>52.15</v>
      </c>
      <c r="F126" s="142">
        <v>53</v>
      </c>
      <c r="G126" s="142">
        <v>6</v>
      </c>
      <c r="H126" s="142" t="s">
        <v>7</v>
      </c>
      <c r="I126" s="142">
        <v>47</v>
      </c>
      <c r="J126" s="78">
        <f>I126*0.5</f>
        <v>23.5</v>
      </c>
      <c r="K126" s="78"/>
      <c r="L126" s="78">
        <v>22</v>
      </c>
      <c r="M126" s="19" t="s">
        <v>92</v>
      </c>
    </row>
    <row r="127" spans="1:13" x14ac:dyDescent="0.25">
      <c r="A127" s="72">
        <v>1</v>
      </c>
      <c r="B127" s="55" t="s">
        <v>486</v>
      </c>
      <c r="C127" s="199"/>
      <c r="D127" s="199"/>
      <c r="E127" s="142" t="s">
        <v>567</v>
      </c>
      <c r="F127" s="142">
        <v>68</v>
      </c>
      <c r="G127" s="142">
        <v>12</v>
      </c>
      <c r="H127" s="142" t="s">
        <v>320</v>
      </c>
      <c r="I127" s="142">
        <v>44</v>
      </c>
      <c r="J127" s="78">
        <f>I127*1.5</f>
        <v>66</v>
      </c>
      <c r="K127" s="78">
        <v>1</v>
      </c>
      <c r="L127" s="78">
        <v>30</v>
      </c>
      <c r="M127" s="19"/>
    </row>
    <row r="128" spans="1:13" x14ac:dyDescent="0.25">
      <c r="A128" s="72">
        <v>1</v>
      </c>
      <c r="B128" s="55" t="s">
        <v>304</v>
      </c>
      <c r="C128" s="199"/>
      <c r="D128" s="199"/>
      <c r="E128" s="142" t="s">
        <v>566</v>
      </c>
      <c r="F128" s="142" t="s">
        <v>6</v>
      </c>
      <c r="G128" s="142">
        <v>12</v>
      </c>
      <c r="H128" s="142" t="s">
        <v>7</v>
      </c>
      <c r="I128" s="142">
        <v>48</v>
      </c>
      <c r="J128" s="78">
        <f>I128*1.5</f>
        <v>72</v>
      </c>
      <c r="K128" s="78">
        <v>1</v>
      </c>
      <c r="L128" s="78">
        <v>30</v>
      </c>
      <c r="M128" s="19" t="s">
        <v>92</v>
      </c>
    </row>
    <row r="129" spans="1:13" x14ac:dyDescent="0.25">
      <c r="A129" s="28"/>
      <c r="B129" s="21"/>
      <c r="C129" s="22"/>
      <c r="D129" s="22"/>
      <c r="E129" s="23"/>
      <c r="F129" s="23"/>
      <c r="G129" s="24"/>
      <c r="H129" s="25"/>
      <c r="J129" s="26"/>
      <c r="K129" s="26"/>
      <c r="L129" s="27"/>
      <c r="M129" s="20"/>
    </row>
    <row r="130" spans="1:13" x14ac:dyDescent="0.25">
      <c r="B130" s="18" t="s">
        <v>22</v>
      </c>
      <c r="D130" s="18" t="s">
        <v>24</v>
      </c>
      <c r="G130" s="18" t="s">
        <v>23</v>
      </c>
      <c r="I130" s="163" t="s">
        <v>29</v>
      </c>
    </row>
  </sheetData>
  <sortState ref="A124:K126">
    <sortCondition descending="1" ref="J124:J126"/>
  </sortState>
  <mergeCells count="24">
    <mergeCell ref="A123:M123"/>
    <mergeCell ref="A68:M68"/>
    <mergeCell ref="A69:M69"/>
    <mergeCell ref="A71:M71"/>
    <mergeCell ref="A72:M72"/>
    <mergeCell ref="A73:M73"/>
    <mergeCell ref="A74:M74"/>
    <mergeCell ref="A76:M76"/>
    <mergeCell ref="A78:M78"/>
    <mergeCell ref="A89:M89"/>
    <mergeCell ref="A108:M108"/>
    <mergeCell ref="A113:M113"/>
    <mergeCell ref="A67:B67"/>
    <mergeCell ref="A1:B1"/>
    <mergeCell ref="A2:M2"/>
    <mergeCell ref="A3:M3"/>
    <mergeCell ref="A5:M5"/>
    <mergeCell ref="A6:M6"/>
    <mergeCell ref="A7:M7"/>
    <mergeCell ref="A8:M8"/>
    <mergeCell ref="E9:H9"/>
    <mergeCell ref="A12:M12"/>
    <mergeCell ref="A26:M26"/>
    <mergeCell ref="A32:M32"/>
  </mergeCells>
  <pageMargins left="0.7" right="0.7" top="0.75" bottom="0.75" header="0.3" footer="0.3"/>
  <pageSetup paperSize="9" scale="55" orientation="portrait" horizontalDpi="360" verticalDpi="360" r:id="rId1"/>
  <rowBreaks count="1" manualBreakCount="1">
    <brk id="66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2"/>
  <sheetViews>
    <sheetView topLeftCell="A56" zoomScaleNormal="100" workbookViewId="0">
      <selection activeCell="M55" sqref="M55"/>
    </sheetView>
  </sheetViews>
  <sheetFormatPr defaultRowHeight="15.75" x14ac:dyDescent="0.25"/>
  <cols>
    <col min="1" max="1" width="6.25" style="18" customWidth="1"/>
    <col min="2" max="2" width="22.875" style="18" customWidth="1"/>
    <col min="3" max="4" width="7" style="18" customWidth="1"/>
    <col min="5" max="5" width="8.125" style="18" customWidth="1"/>
    <col min="6" max="6" width="6" style="18" customWidth="1"/>
    <col min="7" max="7" width="4.625" style="18" customWidth="1"/>
    <col min="8" max="8" width="29" style="18" customWidth="1"/>
    <col min="9" max="9" width="8.375" style="18" customWidth="1"/>
    <col min="10" max="12" width="8.25" style="18" customWidth="1"/>
    <col min="13" max="13" width="22.875" style="18" customWidth="1"/>
  </cols>
  <sheetData>
    <row r="1" spans="1:18" x14ac:dyDescent="0.25">
      <c r="A1" s="306" t="s">
        <v>603</v>
      </c>
      <c r="B1" s="298"/>
      <c r="C1" s="236"/>
      <c r="D1" s="2"/>
      <c r="E1" s="2"/>
      <c r="F1" s="2"/>
      <c r="G1" s="2"/>
      <c r="H1" s="2"/>
      <c r="I1" s="2"/>
      <c r="J1" s="2"/>
      <c r="K1" s="2"/>
      <c r="L1" s="2"/>
      <c r="M1" s="3"/>
    </row>
    <row r="2" spans="1:18" ht="20.25" x14ac:dyDescent="0.3">
      <c r="A2" s="300" t="s">
        <v>10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</row>
    <row r="3" spans="1:18" ht="20.25" x14ac:dyDescent="0.3">
      <c r="A3" s="300" t="s">
        <v>87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</row>
    <row r="4" spans="1:18" ht="20.25" x14ac:dyDescent="0.3">
      <c r="A4" s="237"/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</row>
    <row r="5" spans="1:18" ht="22.5" x14ac:dyDescent="0.3">
      <c r="A5" s="301" t="s">
        <v>25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</row>
    <row r="6" spans="1:18" ht="22.5" x14ac:dyDescent="0.3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</row>
    <row r="7" spans="1:18" ht="23.25" x14ac:dyDescent="0.35">
      <c r="A7" s="302" t="s">
        <v>11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</row>
    <row r="8" spans="1:18" ht="18.75" x14ac:dyDescent="0.3">
      <c r="A8" s="303" t="s">
        <v>602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</row>
    <row r="9" spans="1:18" x14ac:dyDescent="0.25">
      <c r="A9" s="10"/>
      <c r="B9" s="11"/>
      <c r="C9" s="11"/>
      <c r="D9" s="11"/>
      <c r="E9" s="305"/>
      <c r="F9" s="305"/>
      <c r="G9" s="305"/>
      <c r="H9" s="305"/>
      <c r="I9" s="235"/>
      <c r="J9" s="10"/>
      <c r="K9" s="10"/>
      <c r="L9" s="10"/>
      <c r="M9" s="80"/>
    </row>
    <row r="10" spans="1:18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3"/>
    </row>
    <row r="11" spans="1:18" ht="22.5" x14ac:dyDescent="0.25">
      <c r="A11" s="89" t="s">
        <v>12</v>
      </c>
      <c r="B11" s="89" t="s">
        <v>13</v>
      </c>
      <c r="C11" s="89" t="s">
        <v>14</v>
      </c>
      <c r="D11" s="89" t="s">
        <v>15</v>
      </c>
      <c r="E11" s="89" t="s">
        <v>16</v>
      </c>
      <c r="F11" s="89" t="s">
        <v>0</v>
      </c>
      <c r="G11" s="89" t="s">
        <v>17</v>
      </c>
      <c r="H11" s="89" t="s">
        <v>18</v>
      </c>
      <c r="I11" s="89" t="s">
        <v>20</v>
      </c>
      <c r="J11" s="89" t="s">
        <v>1</v>
      </c>
      <c r="K11" s="89" t="s">
        <v>15</v>
      </c>
      <c r="L11" s="85" t="s">
        <v>38</v>
      </c>
      <c r="M11" s="29" t="s">
        <v>21</v>
      </c>
    </row>
    <row r="12" spans="1:18" ht="18.75" x14ac:dyDescent="0.25">
      <c r="A12" s="304" t="s">
        <v>44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O12" s="142" t="s">
        <v>444</v>
      </c>
      <c r="Q12" s="142" t="s">
        <v>7</v>
      </c>
    </row>
    <row r="13" spans="1:18" x14ac:dyDescent="0.25">
      <c r="A13" s="72">
        <v>1</v>
      </c>
      <c r="B13" s="55" t="s">
        <v>442</v>
      </c>
      <c r="C13" s="199"/>
      <c r="D13" s="199"/>
      <c r="E13" s="142" t="s">
        <v>615</v>
      </c>
      <c r="F13" s="142">
        <v>63</v>
      </c>
      <c r="G13" s="142">
        <v>24</v>
      </c>
      <c r="H13" s="142" t="s">
        <v>444</v>
      </c>
      <c r="I13" s="142">
        <v>17</v>
      </c>
      <c r="J13" s="19">
        <f>I13*1</f>
        <v>17</v>
      </c>
      <c r="K13" s="19">
        <v>3</v>
      </c>
      <c r="L13" s="78">
        <v>31</v>
      </c>
      <c r="M13" s="19"/>
      <c r="O13">
        <f>L13</f>
        <v>31</v>
      </c>
      <c r="Q13">
        <f>L14+L27</f>
        <v>54</v>
      </c>
      <c r="R13">
        <f>L59+L95+L107+L126</f>
        <v>102</v>
      </c>
    </row>
    <row r="14" spans="1:18" x14ac:dyDescent="0.25">
      <c r="A14" s="72">
        <v>1</v>
      </c>
      <c r="B14" s="55" t="s">
        <v>192</v>
      </c>
      <c r="C14" s="199"/>
      <c r="D14" s="199"/>
      <c r="E14" s="142">
        <v>67.849999999999994</v>
      </c>
      <c r="F14" s="142">
        <v>68</v>
      </c>
      <c r="G14" s="142">
        <v>32</v>
      </c>
      <c r="H14" s="142" t="s">
        <v>7</v>
      </c>
      <c r="I14" s="142">
        <v>17</v>
      </c>
      <c r="J14" s="19">
        <f>I14*1</f>
        <v>17</v>
      </c>
      <c r="K14" s="19">
        <v>2</v>
      </c>
      <c r="L14" s="19">
        <v>32</v>
      </c>
      <c r="M14" s="19" t="s">
        <v>92</v>
      </c>
      <c r="O14">
        <v>1</v>
      </c>
      <c r="Q14">
        <v>2</v>
      </c>
      <c r="R14">
        <v>4</v>
      </c>
    </row>
    <row r="15" spans="1:18" x14ac:dyDescent="0.25">
      <c r="A15" s="72">
        <v>2</v>
      </c>
      <c r="B15" s="55" t="s">
        <v>631</v>
      </c>
      <c r="C15" s="199"/>
      <c r="D15" s="199"/>
      <c r="E15" s="142">
        <v>64.900000000000006</v>
      </c>
      <c r="F15" s="142">
        <v>68</v>
      </c>
      <c r="G15" s="142">
        <v>32</v>
      </c>
      <c r="H15" s="142" t="s">
        <v>391</v>
      </c>
      <c r="I15" s="142">
        <v>9</v>
      </c>
      <c r="J15" s="19">
        <f>I15*1</f>
        <v>9</v>
      </c>
      <c r="K15" s="19"/>
      <c r="L15" s="19">
        <v>25</v>
      </c>
      <c r="M15" s="19"/>
    </row>
    <row r="16" spans="1:18" x14ac:dyDescent="0.25">
      <c r="A16" s="72">
        <v>1</v>
      </c>
      <c r="B16" s="55" t="s">
        <v>242</v>
      </c>
      <c r="C16" s="199"/>
      <c r="D16" s="199"/>
      <c r="E16" s="142">
        <v>71.3</v>
      </c>
      <c r="F16" s="142">
        <v>73</v>
      </c>
      <c r="G16" s="142">
        <v>32</v>
      </c>
      <c r="H16" s="142" t="s">
        <v>97</v>
      </c>
      <c r="I16" s="142">
        <v>20</v>
      </c>
      <c r="J16" s="19">
        <f t="shared" ref="J16:J29" si="0">I16*1</f>
        <v>20</v>
      </c>
      <c r="K16" s="19" t="s">
        <v>28</v>
      </c>
      <c r="L16" s="19">
        <v>35</v>
      </c>
      <c r="M16" s="19"/>
      <c r="O16" s="142" t="s">
        <v>391</v>
      </c>
      <c r="Q16" s="142" t="s">
        <v>97</v>
      </c>
    </row>
    <row r="17" spans="1:19" x14ac:dyDescent="0.25">
      <c r="A17" s="72">
        <v>1</v>
      </c>
      <c r="B17" s="55" t="s">
        <v>54</v>
      </c>
      <c r="C17" s="199"/>
      <c r="D17" s="199"/>
      <c r="E17" s="142">
        <v>75.8</v>
      </c>
      <c r="F17" s="142">
        <v>78</v>
      </c>
      <c r="G17" s="142">
        <v>32</v>
      </c>
      <c r="H17" s="142" t="s">
        <v>5</v>
      </c>
      <c r="I17" s="142">
        <v>27</v>
      </c>
      <c r="J17" s="19">
        <f>I17*1</f>
        <v>27</v>
      </c>
      <c r="K17" s="19"/>
      <c r="L17" s="19">
        <v>30</v>
      </c>
      <c r="M17" s="19"/>
      <c r="O17">
        <f>L15+L18+L23</f>
        <v>72</v>
      </c>
      <c r="Q17">
        <f>L16+L22</f>
        <v>65</v>
      </c>
      <c r="R17">
        <f>L42+L85+L87+L89+L93+L102</f>
        <v>147</v>
      </c>
    </row>
    <row r="18" spans="1:19" x14ac:dyDescent="0.25">
      <c r="A18" s="72">
        <v>2</v>
      </c>
      <c r="B18" s="95" t="s">
        <v>430</v>
      </c>
      <c r="C18" s="199"/>
      <c r="D18" s="199"/>
      <c r="E18" s="142">
        <v>76.7</v>
      </c>
      <c r="F18" s="142">
        <v>78</v>
      </c>
      <c r="G18" s="142">
        <v>32</v>
      </c>
      <c r="H18" s="142" t="s">
        <v>391</v>
      </c>
      <c r="I18" s="142">
        <v>24</v>
      </c>
      <c r="J18" s="19">
        <f>I18*1</f>
        <v>24</v>
      </c>
      <c r="K18" s="19"/>
      <c r="L18" s="19">
        <v>25</v>
      </c>
      <c r="M18" s="19"/>
      <c r="O18">
        <v>3</v>
      </c>
      <c r="Q18">
        <v>2</v>
      </c>
      <c r="R18">
        <v>6</v>
      </c>
    </row>
    <row r="19" spans="1:19" x14ac:dyDescent="0.25">
      <c r="A19" s="72">
        <v>3</v>
      </c>
      <c r="B19" s="55" t="s">
        <v>446</v>
      </c>
      <c r="C19" s="199"/>
      <c r="D19" s="199"/>
      <c r="E19" s="142">
        <v>77.3</v>
      </c>
      <c r="F19" s="142">
        <v>78</v>
      </c>
      <c r="G19" s="142">
        <v>32</v>
      </c>
      <c r="H19" s="142" t="s">
        <v>447</v>
      </c>
      <c r="I19" s="142">
        <v>23</v>
      </c>
      <c r="J19" s="19">
        <f>I19*1</f>
        <v>23</v>
      </c>
      <c r="K19" s="19"/>
      <c r="L19" s="19">
        <v>22</v>
      </c>
      <c r="M19" s="19"/>
    </row>
    <row r="20" spans="1:19" x14ac:dyDescent="0.25">
      <c r="A20" s="72">
        <v>4</v>
      </c>
      <c r="B20" s="55" t="s">
        <v>605</v>
      </c>
      <c r="C20" s="199"/>
      <c r="D20" s="199"/>
      <c r="E20" s="142" t="s">
        <v>266</v>
      </c>
      <c r="F20" s="142">
        <v>78</v>
      </c>
      <c r="G20" s="142">
        <v>32</v>
      </c>
      <c r="H20" s="142" t="s">
        <v>5</v>
      </c>
      <c r="I20" s="142">
        <v>23</v>
      </c>
      <c r="J20" s="19">
        <f>I20*1</f>
        <v>23</v>
      </c>
      <c r="K20" s="19"/>
      <c r="L20" s="19">
        <v>20</v>
      </c>
      <c r="M20" s="19"/>
      <c r="O20" s="142" t="s">
        <v>5</v>
      </c>
      <c r="Q20" s="142" t="s">
        <v>447</v>
      </c>
    </row>
    <row r="21" spans="1:19" x14ac:dyDescent="0.25">
      <c r="A21" s="72">
        <v>1</v>
      </c>
      <c r="B21" s="55" t="s">
        <v>193</v>
      </c>
      <c r="C21" s="199"/>
      <c r="D21" s="199"/>
      <c r="E21" s="142" t="s">
        <v>169</v>
      </c>
      <c r="F21" s="142">
        <v>85</v>
      </c>
      <c r="G21" s="142">
        <v>32</v>
      </c>
      <c r="H21" s="142" t="s">
        <v>111</v>
      </c>
      <c r="I21" s="142">
        <v>29</v>
      </c>
      <c r="J21" s="19">
        <f>I21*1</f>
        <v>29</v>
      </c>
      <c r="K21" s="19"/>
      <c r="L21" s="19">
        <v>30</v>
      </c>
      <c r="M21" s="19" t="s">
        <v>520</v>
      </c>
      <c r="O21">
        <f>L17+L20+L24+L30+L31</f>
        <v>145</v>
      </c>
      <c r="Q21">
        <f>L19</f>
        <v>22</v>
      </c>
    </row>
    <row r="22" spans="1:19" x14ac:dyDescent="0.25">
      <c r="A22" s="72">
        <v>2</v>
      </c>
      <c r="B22" s="55" t="s">
        <v>347</v>
      </c>
      <c r="C22" s="199"/>
      <c r="D22" s="199"/>
      <c r="E22" s="142">
        <v>81</v>
      </c>
      <c r="F22" s="142">
        <v>85</v>
      </c>
      <c r="G22" s="142">
        <v>36</v>
      </c>
      <c r="H22" s="142" t="s">
        <v>97</v>
      </c>
      <c r="I22" s="142">
        <v>21</v>
      </c>
      <c r="J22" s="19">
        <f>I22*1.3</f>
        <v>27.3</v>
      </c>
      <c r="K22" s="19" t="s">
        <v>28</v>
      </c>
      <c r="L22" s="19">
        <v>30</v>
      </c>
      <c r="M22" s="19"/>
      <c r="O22">
        <v>5</v>
      </c>
      <c r="Q22">
        <v>1</v>
      </c>
    </row>
    <row r="23" spans="1:19" x14ac:dyDescent="0.25">
      <c r="A23" s="72">
        <v>3</v>
      </c>
      <c r="B23" s="55" t="s">
        <v>506</v>
      </c>
      <c r="C23" s="199"/>
      <c r="D23" s="199"/>
      <c r="E23" s="142">
        <v>84.9</v>
      </c>
      <c r="F23" s="142">
        <v>85</v>
      </c>
      <c r="G23" s="142">
        <v>32</v>
      </c>
      <c r="H23" s="142" t="s">
        <v>391</v>
      </c>
      <c r="I23" s="142">
        <v>20</v>
      </c>
      <c r="J23" s="19">
        <f>I23*1</f>
        <v>20</v>
      </c>
      <c r="K23" s="19"/>
      <c r="L23" s="19">
        <v>22</v>
      </c>
      <c r="M23" s="19"/>
    </row>
    <row r="24" spans="1:19" x14ac:dyDescent="0.25">
      <c r="A24" s="72">
        <v>4</v>
      </c>
      <c r="B24" s="95" t="s">
        <v>194</v>
      </c>
      <c r="C24" s="199"/>
      <c r="D24" s="199"/>
      <c r="E24" s="142" t="s">
        <v>608</v>
      </c>
      <c r="F24" s="142">
        <v>85</v>
      </c>
      <c r="G24" s="142">
        <v>32</v>
      </c>
      <c r="H24" s="142" t="s">
        <v>5</v>
      </c>
      <c r="I24" s="142">
        <v>18</v>
      </c>
      <c r="J24" s="19">
        <f>I24*1</f>
        <v>18</v>
      </c>
      <c r="K24" s="19"/>
      <c r="L24" s="19">
        <v>20</v>
      </c>
      <c r="M24" s="19"/>
      <c r="O24" s="142" t="s">
        <v>111</v>
      </c>
      <c r="R24" s="142" t="s">
        <v>356</v>
      </c>
    </row>
    <row r="25" spans="1:19" x14ac:dyDescent="0.25">
      <c r="A25" s="72">
        <v>1</v>
      </c>
      <c r="B25" s="95" t="s">
        <v>369</v>
      </c>
      <c r="C25" s="199"/>
      <c r="D25" s="199"/>
      <c r="E25" s="142">
        <v>90.8</v>
      </c>
      <c r="F25" s="142">
        <v>95</v>
      </c>
      <c r="G25" s="142">
        <v>36</v>
      </c>
      <c r="H25" s="142" t="s">
        <v>356</v>
      </c>
      <c r="I25" s="142">
        <v>25</v>
      </c>
      <c r="J25" s="19">
        <f>I25*1.3</f>
        <v>32.5</v>
      </c>
      <c r="K25" s="19" t="s">
        <v>71</v>
      </c>
      <c r="L25" s="19">
        <v>42</v>
      </c>
      <c r="M25" s="19"/>
      <c r="O25">
        <f>L21+L35</f>
        <v>60</v>
      </c>
      <c r="P25">
        <f>L99</f>
        <v>30</v>
      </c>
      <c r="R25">
        <f>L25</f>
        <v>42</v>
      </c>
      <c r="S25">
        <f>L66+L108</f>
        <v>42</v>
      </c>
    </row>
    <row r="26" spans="1:19" x14ac:dyDescent="0.25">
      <c r="A26" s="72">
        <v>2</v>
      </c>
      <c r="B26" s="55" t="s">
        <v>195</v>
      </c>
      <c r="C26" s="199"/>
      <c r="D26" s="199"/>
      <c r="E26" s="142">
        <v>92.7</v>
      </c>
      <c r="F26" s="142">
        <v>95</v>
      </c>
      <c r="G26" s="142">
        <v>36</v>
      </c>
      <c r="H26" s="142" t="s">
        <v>164</v>
      </c>
      <c r="I26" s="142">
        <v>22</v>
      </c>
      <c r="J26" s="19">
        <f>I26*1.3</f>
        <v>28.6</v>
      </c>
      <c r="K26" s="19" t="s">
        <v>498</v>
      </c>
      <c r="L26" s="19">
        <v>33</v>
      </c>
      <c r="M26" s="19" t="s">
        <v>305</v>
      </c>
      <c r="O26">
        <v>2</v>
      </c>
      <c r="P26">
        <v>1</v>
      </c>
      <c r="R26">
        <v>1</v>
      </c>
      <c r="S26">
        <v>2</v>
      </c>
    </row>
    <row r="27" spans="1:19" x14ac:dyDescent="0.25">
      <c r="A27" s="72">
        <v>3</v>
      </c>
      <c r="B27" s="95" t="s">
        <v>40</v>
      </c>
      <c r="C27" s="199"/>
      <c r="D27" s="199"/>
      <c r="E27" s="142">
        <v>89.2</v>
      </c>
      <c r="F27" s="142">
        <v>95</v>
      </c>
      <c r="G27" s="142">
        <v>32</v>
      </c>
      <c r="H27" s="142" t="s">
        <v>7</v>
      </c>
      <c r="I27" s="142">
        <v>27</v>
      </c>
      <c r="J27" s="19">
        <f>I27*1</f>
        <v>27</v>
      </c>
      <c r="K27" s="19"/>
      <c r="L27" s="19">
        <v>22</v>
      </c>
      <c r="M27" s="19" t="s">
        <v>92</v>
      </c>
    </row>
    <row r="28" spans="1:19" x14ac:dyDescent="0.25">
      <c r="A28" s="72">
        <v>4</v>
      </c>
      <c r="B28" s="55" t="s">
        <v>507</v>
      </c>
      <c r="C28" s="199"/>
      <c r="D28" s="199"/>
      <c r="E28" s="142">
        <v>93.7</v>
      </c>
      <c r="F28" s="142">
        <v>95</v>
      </c>
      <c r="G28" s="142">
        <v>32</v>
      </c>
      <c r="H28" s="142" t="s">
        <v>439</v>
      </c>
      <c r="I28" s="142">
        <v>27</v>
      </c>
      <c r="J28" s="19">
        <f>I28*1</f>
        <v>27</v>
      </c>
      <c r="K28" s="19"/>
      <c r="L28" s="19">
        <v>20</v>
      </c>
      <c r="M28" s="19"/>
      <c r="O28" s="142" t="s">
        <v>164</v>
      </c>
      <c r="R28" s="142" t="s">
        <v>439</v>
      </c>
    </row>
    <row r="29" spans="1:19" x14ac:dyDescent="0.25">
      <c r="A29" s="72">
        <v>1</v>
      </c>
      <c r="B29" s="55" t="s">
        <v>508</v>
      </c>
      <c r="C29" s="199"/>
      <c r="D29" s="199"/>
      <c r="E29" s="142">
        <v>101.5</v>
      </c>
      <c r="F29" s="142">
        <v>105</v>
      </c>
      <c r="G29" s="142">
        <v>32</v>
      </c>
      <c r="H29" s="142" t="s">
        <v>441</v>
      </c>
      <c r="I29" s="142">
        <v>29</v>
      </c>
      <c r="J29" s="19">
        <f t="shared" si="0"/>
        <v>29</v>
      </c>
      <c r="K29" s="19"/>
      <c r="L29" s="19">
        <v>30</v>
      </c>
      <c r="M29" s="19"/>
      <c r="O29">
        <f>L26+L33+L34</f>
        <v>88</v>
      </c>
      <c r="P29">
        <f>L61+L83+L84</f>
        <v>76</v>
      </c>
      <c r="R29">
        <f>L28</f>
        <v>20</v>
      </c>
    </row>
    <row r="30" spans="1:19" x14ac:dyDescent="0.25">
      <c r="A30" s="72">
        <v>1</v>
      </c>
      <c r="B30" s="55" t="s">
        <v>4</v>
      </c>
      <c r="C30" s="199"/>
      <c r="D30" s="199"/>
      <c r="E30" s="142" t="s">
        <v>606</v>
      </c>
      <c r="F30" s="142" t="s">
        <v>607</v>
      </c>
      <c r="G30" s="142">
        <v>40</v>
      </c>
      <c r="H30" s="142" t="s">
        <v>5</v>
      </c>
      <c r="I30" s="142">
        <v>25</v>
      </c>
      <c r="J30" s="19">
        <f>I30*1.6</f>
        <v>40</v>
      </c>
      <c r="K30" s="19" t="s">
        <v>71</v>
      </c>
      <c r="L30" s="19">
        <v>42</v>
      </c>
      <c r="M30" s="19" t="s">
        <v>27</v>
      </c>
      <c r="O30">
        <v>3</v>
      </c>
      <c r="P30">
        <v>3</v>
      </c>
      <c r="R30">
        <v>1</v>
      </c>
    </row>
    <row r="31" spans="1:19" x14ac:dyDescent="0.25">
      <c r="A31" s="72">
        <v>2</v>
      </c>
      <c r="B31" s="55" t="s">
        <v>64</v>
      </c>
      <c r="C31" s="199"/>
      <c r="D31" s="199"/>
      <c r="E31" s="142">
        <v>115.6</v>
      </c>
      <c r="F31" s="142" t="s">
        <v>607</v>
      </c>
      <c r="G31" s="142">
        <v>36</v>
      </c>
      <c r="H31" s="142" t="s">
        <v>5</v>
      </c>
      <c r="I31" s="142">
        <v>22</v>
      </c>
      <c r="J31" s="19">
        <f>I31*1.3</f>
        <v>28.6</v>
      </c>
      <c r="K31" s="19" t="s">
        <v>37</v>
      </c>
      <c r="L31" s="19">
        <v>33</v>
      </c>
      <c r="M31" s="19" t="s">
        <v>27</v>
      </c>
    </row>
    <row r="32" spans="1:19" ht="18.75" x14ac:dyDescent="0.25">
      <c r="A32" s="304" t="s">
        <v>66</v>
      </c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O32" s="142" t="s">
        <v>441</v>
      </c>
    </row>
    <row r="33" spans="1:19" x14ac:dyDescent="0.25">
      <c r="A33" s="72">
        <v>1</v>
      </c>
      <c r="B33" s="35" t="s">
        <v>302</v>
      </c>
      <c r="C33" s="199"/>
      <c r="D33" s="199"/>
      <c r="E33" s="142">
        <v>55.3</v>
      </c>
      <c r="F33" s="142">
        <v>58</v>
      </c>
      <c r="G33" s="142">
        <v>16</v>
      </c>
      <c r="H33" s="142" t="s">
        <v>164</v>
      </c>
      <c r="I33" s="142">
        <v>20</v>
      </c>
      <c r="J33" s="182">
        <f>I33*1</f>
        <v>20</v>
      </c>
      <c r="K33" s="182"/>
      <c r="L33" s="182">
        <v>30</v>
      </c>
      <c r="M33" s="182" t="s">
        <v>305</v>
      </c>
      <c r="O33">
        <f>L29</f>
        <v>30</v>
      </c>
    </row>
    <row r="34" spans="1:19" x14ac:dyDescent="0.25">
      <c r="A34" s="72">
        <v>2</v>
      </c>
      <c r="B34" s="55" t="s">
        <v>303</v>
      </c>
      <c r="C34" s="199"/>
      <c r="D34" s="199"/>
      <c r="E34" s="142">
        <v>57.9</v>
      </c>
      <c r="F34" s="142">
        <v>58</v>
      </c>
      <c r="G34" s="142">
        <v>16</v>
      </c>
      <c r="H34" s="142" t="s">
        <v>164</v>
      </c>
      <c r="I34" s="142">
        <v>11</v>
      </c>
      <c r="J34" s="182">
        <f t="shared" ref="J34:J35" si="1">I34*1</f>
        <v>11</v>
      </c>
      <c r="K34" s="182"/>
      <c r="L34" s="182">
        <v>25</v>
      </c>
      <c r="M34" s="182" t="s">
        <v>305</v>
      </c>
      <c r="O34">
        <v>1</v>
      </c>
    </row>
    <row r="35" spans="1:19" x14ac:dyDescent="0.25">
      <c r="A35" s="72">
        <v>1</v>
      </c>
      <c r="B35" s="55" t="s">
        <v>57</v>
      </c>
      <c r="C35" s="199"/>
      <c r="D35" s="199"/>
      <c r="E35" s="142">
        <v>67.3</v>
      </c>
      <c r="F35" s="142">
        <v>68</v>
      </c>
      <c r="G35" s="142">
        <v>16</v>
      </c>
      <c r="H35" s="142" t="s">
        <v>111</v>
      </c>
      <c r="I35" s="142">
        <v>9</v>
      </c>
      <c r="J35" s="182">
        <f t="shared" si="1"/>
        <v>9</v>
      </c>
      <c r="K35" s="182"/>
      <c r="L35" s="182">
        <v>30</v>
      </c>
      <c r="M35" s="182" t="s">
        <v>79</v>
      </c>
      <c r="O35" s="210"/>
      <c r="P35" s="210"/>
      <c r="Q35" s="210"/>
      <c r="R35" s="210"/>
      <c r="S35" s="210"/>
    </row>
    <row r="36" spans="1:19" ht="18.75" x14ac:dyDescent="0.25">
      <c r="A36" s="304" t="s">
        <v>41</v>
      </c>
      <c r="B36" s="304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O36" s="142" t="s">
        <v>401</v>
      </c>
      <c r="Q36" s="142" t="s">
        <v>124</v>
      </c>
    </row>
    <row r="37" spans="1:19" x14ac:dyDescent="0.25">
      <c r="A37" s="72">
        <v>1</v>
      </c>
      <c r="B37" s="55" t="s">
        <v>432</v>
      </c>
      <c r="C37" s="199"/>
      <c r="D37" s="199"/>
      <c r="E37" s="142">
        <v>58</v>
      </c>
      <c r="F37" s="142">
        <v>63</v>
      </c>
      <c r="G37" s="142">
        <v>24</v>
      </c>
      <c r="H37" s="142" t="s">
        <v>401</v>
      </c>
      <c r="I37" s="142">
        <v>7</v>
      </c>
      <c r="J37" s="19">
        <f>I37*1</f>
        <v>7</v>
      </c>
      <c r="K37" s="19"/>
      <c r="L37" s="78">
        <v>30</v>
      </c>
      <c r="M37" s="19"/>
      <c r="O37">
        <f>L37</f>
        <v>30</v>
      </c>
      <c r="Q37">
        <f>L38+L49+L110+L117+L118+L120</f>
        <v>148</v>
      </c>
    </row>
    <row r="38" spans="1:19" x14ac:dyDescent="0.25">
      <c r="A38" s="72">
        <v>1</v>
      </c>
      <c r="B38" s="55" t="s">
        <v>201</v>
      </c>
      <c r="C38" s="199"/>
      <c r="D38" s="199"/>
      <c r="E38" s="142" t="s">
        <v>617</v>
      </c>
      <c r="F38" s="142">
        <v>68</v>
      </c>
      <c r="G38" s="142">
        <v>24</v>
      </c>
      <c r="H38" s="142" t="s">
        <v>124</v>
      </c>
      <c r="I38" s="142">
        <v>24</v>
      </c>
      <c r="J38" s="19">
        <f t="shared" ref="J38:J67" si="2">I38*1</f>
        <v>24</v>
      </c>
      <c r="K38" s="19"/>
      <c r="L38" s="78">
        <v>30</v>
      </c>
      <c r="M38" s="19"/>
      <c r="O38">
        <v>1</v>
      </c>
      <c r="Q38">
        <v>6</v>
      </c>
    </row>
    <row r="39" spans="1:19" x14ac:dyDescent="0.25">
      <c r="A39" s="72">
        <v>1</v>
      </c>
      <c r="B39" s="55" t="s">
        <v>509</v>
      </c>
      <c r="C39" s="199"/>
      <c r="D39" s="199"/>
      <c r="E39" s="142" t="s">
        <v>267</v>
      </c>
      <c r="F39" s="142">
        <v>73</v>
      </c>
      <c r="G39" s="142">
        <v>28</v>
      </c>
      <c r="H39" s="142" t="s">
        <v>182</v>
      </c>
      <c r="I39" s="142">
        <v>22</v>
      </c>
      <c r="J39" s="19">
        <f>I39*1.3</f>
        <v>28.6</v>
      </c>
      <c r="K39" s="19">
        <v>1</v>
      </c>
      <c r="L39" s="78">
        <v>30</v>
      </c>
      <c r="M39" s="19"/>
    </row>
    <row r="40" spans="1:19" x14ac:dyDescent="0.25">
      <c r="A40" s="72">
        <v>2</v>
      </c>
      <c r="B40" s="55" t="s">
        <v>82</v>
      </c>
      <c r="C40" s="199"/>
      <c r="D40" s="199"/>
      <c r="E40" s="142" t="s">
        <v>618</v>
      </c>
      <c r="F40" s="142">
        <v>73</v>
      </c>
      <c r="G40" s="142">
        <v>24</v>
      </c>
      <c r="H40" s="142" t="s">
        <v>83</v>
      </c>
      <c r="I40" s="142">
        <v>24</v>
      </c>
      <c r="J40" s="19">
        <f>I40*1</f>
        <v>24</v>
      </c>
      <c r="K40" s="19"/>
      <c r="L40" s="78">
        <v>25</v>
      </c>
      <c r="M40" s="19"/>
      <c r="O40" s="142" t="s">
        <v>182</v>
      </c>
      <c r="Q40" s="142" t="s">
        <v>83</v>
      </c>
      <c r="S40" s="142" t="s">
        <v>450</v>
      </c>
    </row>
    <row r="41" spans="1:19" x14ac:dyDescent="0.25">
      <c r="A41" s="72">
        <v>1</v>
      </c>
      <c r="B41" s="55" t="s">
        <v>611</v>
      </c>
      <c r="C41" s="199"/>
      <c r="D41" s="199"/>
      <c r="E41" s="142">
        <v>78</v>
      </c>
      <c r="F41" s="142">
        <v>78</v>
      </c>
      <c r="G41" s="142">
        <v>32</v>
      </c>
      <c r="H41" s="142" t="s">
        <v>450</v>
      </c>
      <c r="I41" s="142">
        <v>24</v>
      </c>
      <c r="J41" s="19">
        <f>I41*1.6</f>
        <v>38.400000000000006</v>
      </c>
      <c r="K41" s="19" t="s">
        <v>28</v>
      </c>
      <c r="L41" s="78">
        <v>30</v>
      </c>
      <c r="M41" s="19"/>
      <c r="O41">
        <f>L39+L50+L58+L91</f>
        <v>102</v>
      </c>
      <c r="Q41">
        <f>L40</f>
        <v>25</v>
      </c>
      <c r="S41">
        <f>L41+L92</f>
        <v>55</v>
      </c>
    </row>
    <row r="42" spans="1:19" x14ac:dyDescent="0.25">
      <c r="A42" s="72">
        <v>2</v>
      </c>
      <c r="B42" s="55" t="s">
        <v>433</v>
      </c>
      <c r="C42" s="199"/>
      <c r="D42" s="199"/>
      <c r="E42" s="142" t="s">
        <v>491</v>
      </c>
      <c r="F42" s="142">
        <v>78</v>
      </c>
      <c r="G42" s="142">
        <v>28</v>
      </c>
      <c r="H42" s="142" t="s">
        <v>97</v>
      </c>
      <c r="I42" s="142">
        <v>26</v>
      </c>
      <c r="J42" s="19">
        <f>I42*1.3</f>
        <v>33.800000000000004</v>
      </c>
      <c r="K42" s="19" t="s">
        <v>28</v>
      </c>
      <c r="L42" s="78">
        <v>25</v>
      </c>
      <c r="M42" s="19"/>
      <c r="O42">
        <v>4</v>
      </c>
      <c r="Q42">
        <v>1</v>
      </c>
      <c r="S42">
        <v>2</v>
      </c>
    </row>
    <row r="43" spans="1:19" x14ac:dyDescent="0.25">
      <c r="A43" s="72">
        <v>3</v>
      </c>
      <c r="B43" s="55" t="s">
        <v>75</v>
      </c>
      <c r="C43" s="199"/>
      <c r="D43" s="199"/>
      <c r="E43" s="142" t="s">
        <v>487</v>
      </c>
      <c r="F43" s="142">
        <v>78</v>
      </c>
      <c r="G43" s="142">
        <v>24</v>
      </c>
      <c r="H43" s="142" t="s">
        <v>121</v>
      </c>
      <c r="I43" s="142">
        <v>31</v>
      </c>
      <c r="J43" s="19">
        <f>I43*1</f>
        <v>31</v>
      </c>
      <c r="K43" s="19"/>
      <c r="L43" s="78">
        <v>22</v>
      </c>
      <c r="M43" s="19"/>
    </row>
    <row r="44" spans="1:19" x14ac:dyDescent="0.25">
      <c r="A44" s="72">
        <v>4</v>
      </c>
      <c r="B44" s="55" t="s">
        <v>68</v>
      </c>
      <c r="C44" s="199"/>
      <c r="D44" s="199"/>
      <c r="E44" s="142">
        <v>75.099999999999994</v>
      </c>
      <c r="F44" s="142">
        <v>78</v>
      </c>
      <c r="G44" s="142">
        <v>28</v>
      </c>
      <c r="H44" s="142" t="s">
        <v>69</v>
      </c>
      <c r="I44" s="142">
        <v>23</v>
      </c>
      <c r="J44" s="19">
        <f>I44*1.3</f>
        <v>29.900000000000002</v>
      </c>
      <c r="K44" s="19">
        <v>1</v>
      </c>
      <c r="L44" s="78">
        <v>20</v>
      </c>
      <c r="M44" s="19"/>
      <c r="O44" s="142" t="s">
        <v>121</v>
      </c>
      <c r="Q44" s="142" t="s">
        <v>69</v>
      </c>
      <c r="S44" s="142" t="s">
        <v>125</v>
      </c>
    </row>
    <row r="45" spans="1:19" x14ac:dyDescent="0.25">
      <c r="A45" s="72">
        <v>5</v>
      </c>
      <c r="B45" s="55" t="s">
        <v>315</v>
      </c>
      <c r="C45" s="199"/>
      <c r="D45" s="199"/>
      <c r="E45" s="142" t="s">
        <v>619</v>
      </c>
      <c r="F45" s="142">
        <v>78</v>
      </c>
      <c r="G45" s="142">
        <v>24</v>
      </c>
      <c r="H45" s="142" t="s">
        <v>320</v>
      </c>
      <c r="I45" s="142">
        <v>25</v>
      </c>
      <c r="J45" s="19">
        <f>I45*1</f>
        <v>25</v>
      </c>
      <c r="K45" s="19"/>
      <c r="L45" s="78">
        <v>18</v>
      </c>
      <c r="M45" s="19"/>
      <c r="O45">
        <f>L43</f>
        <v>22</v>
      </c>
      <c r="Q45">
        <f>L44+L122</f>
        <v>40</v>
      </c>
      <c r="S45">
        <f>L46+L54</f>
        <v>30</v>
      </c>
    </row>
    <row r="46" spans="1:19" x14ac:dyDescent="0.25">
      <c r="A46" s="72">
        <v>6</v>
      </c>
      <c r="B46" s="55" t="s">
        <v>609</v>
      </c>
      <c r="C46" s="199"/>
      <c r="D46" s="199"/>
      <c r="E46" s="142" t="s">
        <v>154</v>
      </c>
      <c r="F46" s="142">
        <v>78</v>
      </c>
      <c r="G46" s="142">
        <v>24</v>
      </c>
      <c r="H46" s="142" t="s">
        <v>125</v>
      </c>
      <c r="I46" s="142">
        <v>22</v>
      </c>
      <c r="J46" s="19">
        <f>I46*1</f>
        <v>22</v>
      </c>
      <c r="K46" s="19"/>
      <c r="L46" s="78">
        <v>16</v>
      </c>
      <c r="M46" s="19"/>
      <c r="O46">
        <v>1</v>
      </c>
      <c r="Q46">
        <v>2</v>
      </c>
      <c r="S46">
        <v>2</v>
      </c>
    </row>
    <row r="47" spans="1:19" x14ac:dyDescent="0.25">
      <c r="A47" s="72">
        <v>1</v>
      </c>
      <c r="B47" s="55" t="s">
        <v>632</v>
      </c>
      <c r="C47" s="199"/>
      <c r="D47" s="199"/>
      <c r="E47" s="142" t="s">
        <v>620</v>
      </c>
      <c r="F47" s="142">
        <v>85</v>
      </c>
      <c r="G47" s="142">
        <v>32</v>
      </c>
      <c r="H47" s="142" t="s">
        <v>616</v>
      </c>
      <c r="I47" s="142">
        <v>25</v>
      </c>
      <c r="J47" s="19">
        <f>I47*1.6</f>
        <v>40</v>
      </c>
      <c r="K47" s="19" t="s">
        <v>28</v>
      </c>
      <c r="L47" s="78">
        <v>30</v>
      </c>
      <c r="M47" s="19"/>
    </row>
    <row r="48" spans="1:19" x14ac:dyDescent="0.25">
      <c r="A48" s="72">
        <v>2</v>
      </c>
      <c r="B48" s="55" t="s">
        <v>633</v>
      </c>
      <c r="C48" s="199"/>
      <c r="D48" s="199"/>
      <c r="E48" s="142">
        <v>79.900000000000006</v>
      </c>
      <c r="F48" s="142">
        <v>85</v>
      </c>
      <c r="G48" s="142">
        <v>32</v>
      </c>
      <c r="H48" s="142" t="s">
        <v>616</v>
      </c>
      <c r="I48" s="142">
        <v>23</v>
      </c>
      <c r="J48" s="19">
        <f>I48*1.6</f>
        <v>36.800000000000004</v>
      </c>
      <c r="K48" s="19">
        <v>1</v>
      </c>
      <c r="L48" s="78">
        <v>25</v>
      </c>
      <c r="M48" s="19"/>
      <c r="O48" s="142" t="s">
        <v>320</v>
      </c>
      <c r="R48" s="142" t="s">
        <v>616</v>
      </c>
    </row>
    <row r="49" spans="1:19" x14ac:dyDescent="0.25">
      <c r="A49" s="72">
        <v>3</v>
      </c>
      <c r="B49" s="55" t="s">
        <v>205</v>
      </c>
      <c r="C49" s="199"/>
      <c r="D49" s="199"/>
      <c r="E49" s="142">
        <v>81</v>
      </c>
      <c r="F49" s="142">
        <v>85</v>
      </c>
      <c r="G49" s="142">
        <v>32</v>
      </c>
      <c r="H49" s="142" t="s">
        <v>124</v>
      </c>
      <c r="I49" s="142">
        <v>22</v>
      </c>
      <c r="J49" s="19">
        <f>I49*1.6</f>
        <v>35.200000000000003</v>
      </c>
      <c r="K49" s="19">
        <v>1</v>
      </c>
      <c r="L49" s="78">
        <v>22</v>
      </c>
      <c r="M49" s="19"/>
      <c r="O49">
        <f>L45+L125</f>
        <v>48</v>
      </c>
      <c r="R49">
        <f>L47+L48+L56</f>
        <v>85</v>
      </c>
    </row>
    <row r="50" spans="1:19" x14ac:dyDescent="0.25">
      <c r="A50" s="72">
        <v>4</v>
      </c>
      <c r="B50" s="55" t="s">
        <v>396</v>
      </c>
      <c r="C50" s="199"/>
      <c r="D50" s="199"/>
      <c r="E50" s="142" t="s">
        <v>440</v>
      </c>
      <c r="F50" s="142">
        <v>85</v>
      </c>
      <c r="G50" s="142">
        <v>32</v>
      </c>
      <c r="H50" s="142" t="s">
        <v>182</v>
      </c>
      <c r="I50" s="142">
        <v>22</v>
      </c>
      <c r="J50" s="19">
        <f>I50*1.6</f>
        <v>35.200000000000003</v>
      </c>
      <c r="K50" s="19">
        <v>1</v>
      </c>
      <c r="L50" s="78">
        <v>20</v>
      </c>
      <c r="M50" s="19"/>
      <c r="O50">
        <v>2</v>
      </c>
      <c r="R50">
        <v>3</v>
      </c>
    </row>
    <row r="51" spans="1:19" x14ac:dyDescent="0.25">
      <c r="A51" s="72">
        <v>5</v>
      </c>
      <c r="B51" s="166" t="s">
        <v>534</v>
      </c>
      <c r="C51" s="199"/>
      <c r="D51" s="199"/>
      <c r="E51" s="142">
        <v>84</v>
      </c>
      <c r="F51" s="142">
        <v>85</v>
      </c>
      <c r="G51" s="142">
        <v>28</v>
      </c>
      <c r="H51" s="142" t="s">
        <v>167</v>
      </c>
      <c r="I51" s="142">
        <v>27</v>
      </c>
      <c r="J51" s="19">
        <f>I51*1.3</f>
        <v>35.1</v>
      </c>
      <c r="K51" s="19" t="s">
        <v>28</v>
      </c>
      <c r="L51" s="78">
        <v>18</v>
      </c>
      <c r="M51" s="19"/>
    </row>
    <row r="52" spans="1:19" x14ac:dyDescent="0.25">
      <c r="A52" s="72">
        <v>6</v>
      </c>
      <c r="B52" s="55" t="s">
        <v>523</v>
      </c>
      <c r="C52" s="199"/>
      <c r="D52" s="199"/>
      <c r="E52" s="142">
        <v>83.9</v>
      </c>
      <c r="F52" s="142">
        <v>85</v>
      </c>
      <c r="G52" s="142">
        <v>24</v>
      </c>
      <c r="H52" s="142" t="s">
        <v>548</v>
      </c>
      <c r="I52" s="142">
        <v>31</v>
      </c>
      <c r="J52" s="19">
        <f>I52*1</f>
        <v>31</v>
      </c>
      <c r="K52" s="19"/>
      <c r="L52" s="78">
        <v>16</v>
      </c>
      <c r="M52" s="19"/>
      <c r="O52" s="142" t="s">
        <v>167</v>
      </c>
      <c r="Q52" s="142" t="s">
        <v>548</v>
      </c>
      <c r="S52" s="142" t="s">
        <v>542</v>
      </c>
    </row>
    <row r="53" spans="1:19" x14ac:dyDescent="0.25">
      <c r="A53" s="72">
        <v>7</v>
      </c>
      <c r="B53" s="55" t="s">
        <v>610</v>
      </c>
      <c r="C53" s="199"/>
      <c r="D53" s="199"/>
      <c r="E53" s="142" t="s">
        <v>436</v>
      </c>
      <c r="F53" s="142">
        <v>85</v>
      </c>
      <c r="G53" s="142">
        <v>28</v>
      </c>
      <c r="H53" s="142" t="s">
        <v>542</v>
      </c>
      <c r="I53" s="142">
        <v>23</v>
      </c>
      <c r="J53" s="19">
        <f>I53*1.3</f>
        <v>29.900000000000002</v>
      </c>
      <c r="K53" s="19">
        <v>1</v>
      </c>
      <c r="L53" s="78">
        <v>15</v>
      </c>
      <c r="M53" s="19"/>
      <c r="O53">
        <f>L51</f>
        <v>18</v>
      </c>
      <c r="Q53">
        <f>L52</f>
        <v>16</v>
      </c>
      <c r="S53">
        <f>L53</f>
        <v>15</v>
      </c>
    </row>
    <row r="54" spans="1:19" x14ac:dyDescent="0.25">
      <c r="A54" s="72">
        <v>8</v>
      </c>
      <c r="B54" s="95" t="s">
        <v>211</v>
      </c>
      <c r="C54" s="199"/>
      <c r="D54" s="199"/>
      <c r="E54" s="142" t="s">
        <v>324</v>
      </c>
      <c r="F54" s="142">
        <v>85</v>
      </c>
      <c r="G54" s="142">
        <v>24</v>
      </c>
      <c r="H54" s="142" t="s">
        <v>125</v>
      </c>
      <c r="I54" s="142">
        <v>25</v>
      </c>
      <c r="J54" s="19">
        <f>I54*1</f>
        <v>25</v>
      </c>
      <c r="K54" s="19"/>
      <c r="L54" s="78">
        <v>14</v>
      </c>
      <c r="M54" s="19"/>
      <c r="O54">
        <v>1</v>
      </c>
      <c r="Q54">
        <v>1</v>
      </c>
      <c r="S54">
        <v>1</v>
      </c>
    </row>
    <row r="55" spans="1:19" x14ac:dyDescent="0.25">
      <c r="A55" s="72">
        <v>9</v>
      </c>
      <c r="B55" s="95" t="s">
        <v>297</v>
      </c>
      <c r="C55" s="199"/>
      <c r="D55" s="199"/>
      <c r="E55" s="142">
        <v>84.3</v>
      </c>
      <c r="F55" s="142">
        <v>85</v>
      </c>
      <c r="G55" s="142">
        <v>24</v>
      </c>
      <c r="H55" s="142" t="s">
        <v>265</v>
      </c>
      <c r="I55" s="142">
        <v>23</v>
      </c>
      <c r="J55" s="19">
        <f>I55*1</f>
        <v>23</v>
      </c>
      <c r="K55" s="19"/>
      <c r="L55" s="78">
        <v>13</v>
      </c>
      <c r="M55" s="19"/>
    </row>
    <row r="56" spans="1:19" x14ac:dyDescent="0.25">
      <c r="A56" s="72">
        <v>1</v>
      </c>
      <c r="B56" s="55" t="s">
        <v>634</v>
      </c>
      <c r="C56" s="199"/>
      <c r="D56" s="199"/>
      <c r="E56" s="142" t="s">
        <v>621</v>
      </c>
      <c r="F56" s="142">
        <v>95</v>
      </c>
      <c r="G56" s="142">
        <v>32</v>
      </c>
      <c r="H56" s="142" t="s">
        <v>616</v>
      </c>
      <c r="I56" s="142">
        <v>26</v>
      </c>
      <c r="J56" s="19">
        <f>I56*1.6</f>
        <v>41.6</v>
      </c>
      <c r="K56" s="19" t="s">
        <v>28</v>
      </c>
      <c r="L56" s="78">
        <v>30</v>
      </c>
      <c r="M56" s="19"/>
      <c r="O56" s="142" t="s">
        <v>265</v>
      </c>
      <c r="Q56" s="142" t="s">
        <v>129</v>
      </c>
      <c r="S56" s="142" t="s">
        <v>127</v>
      </c>
    </row>
    <row r="57" spans="1:19" x14ac:dyDescent="0.25">
      <c r="A57" s="72">
        <v>2</v>
      </c>
      <c r="B57" s="55" t="s">
        <v>256</v>
      </c>
      <c r="C57" s="199"/>
      <c r="D57" s="199"/>
      <c r="E57" s="142">
        <v>91.25</v>
      </c>
      <c r="F57" s="142">
        <v>95</v>
      </c>
      <c r="G57" s="142">
        <v>32</v>
      </c>
      <c r="H57" s="142" t="s">
        <v>129</v>
      </c>
      <c r="I57" s="142">
        <v>26</v>
      </c>
      <c r="J57" s="19">
        <f>I57*1.6</f>
        <v>41.6</v>
      </c>
      <c r="K57" s="19" t="s">
        <v>28</v>
      </c>
      <c r="L57" s="78">
        <v>25</v>
      </c>
      <c r="M57" s="19"/>
      <c r="O57">
        <f>L55</f>
        <v>13</v>
      </c>
      <c r="Q57">
        <f>L57</f>
        <v>25</v>
      </c>
      <c r="S57">
        <f>L60+L64+L65</f>
        <v>73</v>
      </c>
    </row>
    <row r="58" spans="1:19" x14ac:dyDescent="0.25">
      <c r="A58" s="72">
        <v>3</v>
      </c>
      <c r="B58" s="55" t="s">
        <v>467</v>
      </c>
      <c r="C58" s="199"/>
      <c r="D58" s="199"/>
      <c r="E58" s="142">
        <v>88.7</v>
      </c>
      <c r="F58" s="142">
        <v>95</v>
      </c>
      <c r="G58" s="142">
        <v>28</v>
      </c>
      <c r="H58" s="142" t="s">
        <v>182</v>
      </c>
      <c r="I58" s="142">
        <v>26</v>
      </c>
      <c r="J58" s="19">
        <f>I58*1.3</f>
        <v>33.800000000000004</v>
      </c>
      <c r="K58" s="19"/>
      <c r="L58" s="78">
        <v>22</v>
      </c>
      <c r="M58" s="19"/>
      <c r="O58">
        <v>1</v>
      </c>
      <c r="Q58">
        <v>1</v>
      </c>
      <c r="S58">
        <v>3</v>
      </c>
    </row>
    <row r="59" spans="1:19" x14ac:dyDescent="0.25">
      <c r="A59" s="72">
        <v>4</v>
      </c>
      <c r="B59" s="55" t="s">
        <v>510</v>
      </c>
      <c r="C59" s="199"/>
      <c r="D59" s="199"/>
      <c r="E59" s="142">
        <v>89.6</v>
      </c>
      <c r="F59" s="142">
        <v>95</v>
      </c>
      <c r="G59" s="142">
        <v>28</v>
      </c>
      <c r="H59" s="142" t="s">
        <v>7</v>
      </c>
      <c r="I59" s="142">
        <v>25</v>
      </c>
      <c r="J59" s="19">
        <f>I59*1.3</f>
        <v>32.5</v>
      </c>
      <c r="K59" s="19"/>
      <c r="L59" s="78">
        <v>20</v>
      </c>
      <c r="M59" s="19"/>
    </row>
    <row r="60" spans="1:19" x14ac:dyDescent="0.25">
      <c r="A60" s="72">
        <v>5</v>
      </c>
      <c r="B60" s="55" t="s">
        <v>208</v>
      </c>
      <c r="C60" s="199"/>
      <c r="D60" s="199"/>
      <c r="E60" s="142">
        <v>90.4</v>
      </c>
      <c r="F60" s="142">
        <v>95</v>
      </c>
      <c r="G60" s="142">
        <v>28</v>
      </c>
      <c r="H60" s="142" t="s">
        <v>127</v>
      </c>
      <c r="I60" s="142">
        <v>24</v>
      </c>
      <c r="J60" s="19">
        <f>I60*1.3</f>
        <v>31.200000000000003</v>
      </c>
      <c r="K60" s="19"/>
      <c r="L60" s="78">
        <v>18</v>
      </c>
      <c r="M60" s="19"/>
      <c r="O60" s="142" t="s">
        <v>128</v>
      </c>
      <c r="Q60" s="142" t="s">
        <v>575</v>
      </c>
      <c r="S60" s="142" t="s">
        <v>493</v>
      </c>
    </row>
    <row r="61" spans="1:19" x14ac:dyDescent="0.25">
      <c r="A61" s="72">
        <v>6</v>
      </c>
      <c r="B61" s="55" t="s">
        <v>373</v>
      </c>
      <c r="C61" s="199"/>
      <c r="D61" s="199"/>
      <c r="E61" s="142">
        <v>92.7</v>
      </c>
      <c r="F61" s="142">
        <v>95</v>
      </c>
      <c r="G61" s="142">
        <v>28</v>
      </c>
      <c r="H61" s="142" t="s">
        <v>164</v>
      </c>
      <c r="I61" s="142">
        <v>24</v>
      </c>
      <c r="J61" s="19">
        <f>I61*1.3</f>
        <v>31.200000000000003</v>
      </c>
      <c r="K61" s="19"/>
      <c r="L61" s="78">
        <v>16</v>
      </c>
      <c r="M61" s="19" t="s">
        <v>305</v>
      </c>
      <c r="O61">
        <f>L62</f>
        <v>15</v>
      </c>
      <c r="Q61">
        <f>L63</f>
        <v>14</v>
      </c>
      <c r="S61">
        <f>L67+L97</f>
        <v>52</v>
      </c>
    </row>
    <row r="62" spans="1:19" x14ac:dyDescent="0.25">
      <c r="A62" s="72">
        <v>7</v>
      </c>
      <c r="B62" s="95" t="s">
        <v>213</v>
      </c>
      <c r="C62" s="199"/>
      <c r="D62" s="199"/>
      <c r="E62" s="142" t="s">
        <v>614</v>
      </c>
      <c r="F62" s="142">
        <v>95</v>
      </c>
      <c r="G62" s="142">
        <v>32</v>
      </c>
      <c r="H62" s="142" t="s">
        <v>128</v>
      </c>
      <c r="I62" s="142">
        <v>12</v>
      </c>
      <c r="J62" s="19">
        <f>I62*1.6</f>
        <v>19.200000000000003</v>
      </c>
      <c r="K62" s="19"/>
      <c r="L62" s="78">
        <v>15</v>
      </c>
      <c r="M62" s="19"/>
      <c r="O62">
        <v>1</v>
      </c>
      <c r="Q62">
        <v>1</v>
      </c>
      <c r="S62">
        <v>2</v>
      </c>
    </row>
    <row r="63" spans="1:19" x14ac:dyDescent="0.25">
      <c r="A63" s="72">
        <v>8</v>
      </c>
      <c r="B63" s="55" t="s">
        <v>635</v>
      </c>
      <c r="C63" s="199"/>
      <c r="D63" s="199"/>
      <c r="E63" s="142">
        <v>86.2</v>
      </c>
      <c r="F63" s="142">
        <v>95</v>
      </c>
      <c r="G63" s="142">
        <v>32</v>
      </c>
      <c r="H63" s="142" t="s">
        <v>575</v>
      </c>
      <c r="I63" s="142">
        <v>10</v>
      </c>
      <c r="J63" s="19">
        <f>I63*1.6</f>
        <v>16</v>
      </c>
      <c r="K63" s="19"/>
      <c r="L63" s="78">
        <v>14</v>
      </c>
      <c r="M63" s="19"/>
    </row>
    <row r="64" spans="1:19" x14ac:dyDescent="0.25">
      <c r="A64" s="72">
        <v>1</v>
      </c>
      <c r="B64" s="55" t="s">
        <v>372</v>
      </c>
      <c r="C64" s="199"/>
      <c r="D64" s="199"/>
      <c r="E64" s="142">
        <v>96.5</v>
      </c>
      <c r="F64" s="142">
        <v>105</v>
      </c>
      <c r="G64" s="142">
        <v>32</v>
      </c>
      <c r="H64" s="142" t="s">
        <v>127</v>
      </c>
      <c r="I64" s="142">
        <v>24</v>
      </c>
      <c r="J64" s="19">
        <f>I64*1.6</f>
        <v>38.400000000000006</v>
      </c>
      <c r="K64" s="19" t="s">
        <v>28</v>
      </c>
      <c r="L64" s="78">
        <v>30</v>
      </c>
      <c r="M64" s="19"/>
    </row>
    <row r="65" spans="1:15" x14ac:dyDescent="0.25">
      <c r="A65" s="72">
        <v>2</v>
      </c>
      <c r="B65" s="55" t="s">
        <v>612</v>
      </c>
      <c r="C65" s="199"/>
      <c r="D65" s="199"/>
      <c r="E65" s="142">
        <v>99.4</v>
      </c>
      <c r="F65" s="142">
        <v>105</v>
      </c>
      <c r="G65" s="142">
        <v>28</v>
      </c>
      <c r="H65" s="142" t="s">
        <v>127</v>
      </c>
      <c r="I65" s="142">
        <v>27</v>
      </c>
      <c r="J65" s="19">
        <f>I65*1.3</f>
        <v>35.1</v>
      </c>
      <c r="K65" s="19"/>
      <c r="L65" s="78">
        <v>25</v>
      </c>
      <c r="M65" s="19"/>
    </row>
    <row r="66" spans="1:15" x14ac:dyDescent="0.25">
      <c r="A66" s="72">
        <v>3</v>
      </c>
      <c r="B66" s="55" t="s">
        <v>613</v>
      </c>
      <c r="C66" s="199"/>
      <c r="D66" s="199"/>
      <c r="E66" s="142">
        <v>100.3</v>
      </c>
      <c r="F66" s="142">
        <v>105</v>
      </c>
      <c r="G66" s="142">
        <v>28</v>
      </c>
      <c r="H66" s="142" t="s">
        <v>356</v>
      </c>
      <c r="I66" s="142">
        <v>27</v>
      </c>
      <c r="J66" s="19">
        <f>I66*1.3</f>
        <v>35.1</v>
      </c>
      <c r="K66" s="19"/>
      <c r="L66" s="78">
        <v>22</v>
      </c>
      <c r="M66" s="19"/>
    </row>
    <row r="67" spans="1:15" x14ac:dyDescent="0.25">
      <c r="A67" s="72">
        <v>1</v>
      </c>
      <c r="B67" s="55" t="s">
        <v>529</v>
      </c>
      <c r="C67" s="199"/>
      <c r="D67" s="199"/>
      <c r="E67" s="142">
        <v>115</v>
      </c>
      <c r="F67" s="142" t="s">
        <v>607</v>
      </c>
      <c r="G67" s="142">
        <v>24</v>
      </c>
      <c r="H67" s="142" t="s">
        <v>493</v>
      </c>
      <c r="I67" s="142">
        <v>32</v>
      </c>
      <c r="J67" s="19">
        <f t="shared" si="2"/>
        <v>32</v>
      </c>
      <c r="K67" s="19"/>
      <c r="L67" s="78">
        <v>30</v>
      </c>
      <c r="M67" s="19"/>
    </row>
    <row r="68" spans="1:15" x14ac:dyDescent="0.25">
      <c r="A68" s="100"/>
      <c r="C68" s="79"/>
      <c r="D68" s="79"/>
      <c r="E68" s="97"/>
      <c r="F68" s="97"/>
      <c r="G68" s="97"/>
      <c r="H68" s="97"/>
      <c r="I68" s="163"/>
      <c r="J68" s="79"/>
      <c r="K68" s="79"/>
      <c r="L68" s="79"/>
      <c r="M68" s="99"/>
    </row>
    <row r="69" spans="1:15" x14ac:dyDescent="0.25">
      <c r="D69" s="18" t="s">
        <v>24</v>
      </c>
      <c r="G69" s="18" t="s">
        <v>23</v>
      </c>
      <c r="I69" s="163" t="s">
        <v>29</v>
      </c>
    </row>
    <row r="70" spans="1:15" x14ac:dyDescent="0.25">
      <c r="A70" s="100"/>
      <c r="B70" s="96"/>
      <c r="C70" s="79"/>
      <c r="D70" s="79"/>
      <c r="E70" s="97"/>
      <c r="F70" s="97"/>
      <c r="G70" s="97"/>
      <c r="H70" s="97"/>
      <c r="I70" s="163"/>
      <c r="J70" s="79"/>
      <c r="K70" s="79"/>
      <c r="L70" s="79"/>
      <c r="M70" s="99"/>
    </row>
    <row r="71" spans="1:15" x14ac:dyDescent="0.25">
      <c r="A71" s="306" t="s">
        <v>604</v>
      </c>
      <c r="B71" s="298"/>
      <c r="C71" s="236"/>
      <c r="D71" s="2"/>
      <c r="E71" s="2"/>
      <c r="F71" s="2"/>
      <c r="G71" s="2"/>
      <c r="H71" s="2"/>
      <c r="I71" s="163"/>
      <c r="J71" s="2"/>
      <c r="K71" s="2"/>
      <c r="L71" s="2"/>
      <c r="M71" s="3"/>
    </row>
    <row r="72" spans="1:15" ht="20.25" x14ac:dyDescent="0.3">
      <c r="A72" s="300" t="s">
        <v>10</v>
      </c>
      <c r="B72" s="300"/>
      <c r="C72" s="300"/>
      <c r="D72" s="300"/>
      <c r="E72" s="300"/>
      <c r="F72" s="300"/>
      <c r="G72" s="300"/>
      <c r="H72" s="300"/>
      <c r="I72" s="300"/>
      <c r="J72" s="300"/>
      <c r="K72" s="300"/>
      <c r="L72" s="300"/>
      <c r="M72" s="300"/>
    </row>
    <row r="73" spans="1:15" ht="20.25" x14ac:dyDescent="0.3">
      <c r="A73" s="300" t="s">
        <v>87</v>
      </c>
      <c r="B73" s="300"/>
      <c r="C73" s="300"/>
      <c r="D73" s="300"/>
      <c r="E73" s="300"/>
      <c r="F73" s="300"/>
      <c r="G73" s="300"/>
      <c r="H73" s="300"/>
      <c r="I73" s="300"/>
      <c r="J73" s="300"/>
      <c r="K73" s="300"/>
      <c r="L73" s="300"/>
      <c r="M73" s="300"/>
    </row>
    <row r="74" spans="1:15" ht="20.25" x14ac:dyDescent="0.3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</row>
    <row r="75" spans="1:15" ht="22.5" x14ac:dyDescent="0.3">
      <c r="A75" s="301" t="s">
        <v>25</v>
      </c>
      <c r="B75" s="301"/>
      <c r="C75" s="301"/>
      <c r="D75" s="301"/>
      <c r="E75" s="301"/>
      <c r="F75" s="301"/>
      <c r="G75" s="301"/>
      <c r="H75" s="301"/>
      <c r="I75" s="301"/>
      <c r="J75" s="301"/>
      <c r="K75" s="301"/>
      <c r="L75" s="301"/>
      <c r="M75" s="301"/>
    </row>
    <row r="76" spans="1:15" ht="22.5" x14ac:dyDescent="0.3">
      <c r="A76" s="301"/>
      <c r="B76" s="301"/>
      <c r="C76" s="301"/>
      <c r="D76" s="301"/>
      <c r="E76" s="301"/>
      <c r="F76" s="301"/>
      <c r="G76" s="301"/>
      <c r="H76" s="301"/>
      <c r="I76" s="301"/>
      <c r="J76" s="301"/>
      <c r="K76" s="301"/>
      <c r="L76" s="301"/>
      <c r="M76" s="301"/>
    </row>
    <row r="77" spans="1:15" ht="23.25" x14ac:dyDescent="0.35">
      <c r="A77" s="302" t="s">
        <v>11</v>
      </c>
      <c r="B77" s="302"/>
      <c r="C77" s="302"/>
      <c r="D77" s="302"/>
      <c r="E77" s="302"/>
      <c r="F77" s="302"/>
      <c r="G77" s="302"/>
      <c r="H77" s="302"/>
      <c r="I77" s="302"/>
      <c r="J77" s="302"/>
      <c r="K77" s="302"/>
      <c r="L77" s="302"/>
      <c r="M77" s="302"/>
    </row>
    <row r="78" spans="1:15" ht="18.75" x14ac:dyDescent="0.3">
      <c r="A78" s="303" t="s">
        <v>602</v>
      </c>
      <c r="B78" s="303"/>
      <c r="C78" s="303"/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O78" s="142" t="s">
        <v>622</v>
      </c>
    </row>
    <row r="79" spans="1:15" ht="18.75" x14ac:dyDescent="0.3">
      <c r="A79" s="234"/>
      <c r="B79" s="234"/>
      <c r="C79" s="234"/>
      <c r="D79" s="234"/>
      <c r="E79" s="234"/>
      <c r="F79" s="234"/>
      <c r="G79" s="234"/>
      <c r="H79" s="234"/>
      <c r="I79" s="163"/>
      <c r="J79" s="234"/>
      <c r="K79" s="234"/>
      <c r="L79" s="234"/>
      <c r="M79" s="234"/>
      <c r="O79">
        <f>L86</f>
        <v>30</v>
      </c>
    </row>
    <row r="80" spans="1:15" x14ac:dyDescent="0.25">
      <c r="A80" s="299"/>
      <c r="B80" s="299"/>
      <c r="C80" s="299"/>
      <c r="D80" s="299"/>
      <c r="E80" s="299"/>
      <c r="F80" s="299"/>
      <c r="G80" s="299"/>
      <c r="H80" s="299"/>
      <c r="I80" s="299"/>
      <c r="J80" s="299"/>
      <c r="K80" s="299"/>
      <c r="L80" s="299"/>
      <c r="M80" s="299"/>
      <c r="O80">
        <v>1</v>
      </c>
    </row>
    <row r="81" spans="1:15" ht="22.5" x14ac:dyDescent="0.25">
      <c r="A81" s="89" t="s">
        <v>12</v>
      </c>
      <c r="B81" s="89" t="s">
        <v>13</v>
      </c>
      <c r="C81" s="89" t="s">
        <v>14</v>
      </c>
      <c r="D81" s="89" t="s">
        <v>15</v>
      </c>
      <c r="E81" s="89" t="s">
        <v>16</v>
      </c>
      <c r="F81" s="89" t="s">
        <v>0</v>
      </c>
      <c r="G81" s="89" t="s">
        <v>17</v>
      </c>
      <c r="H81" s="89" t="s">
        <v>18</v>
      </c>
      <c r="I81" s="89" t="s">
        <v>20</v>
      </c>
      <c r="J81" s="89" t="s">
        <v>1</v>
      </c>
      <c r="K81" s="89" t="s">
        <v>15</v>
      </c>
      <c r="L81" s="85" t="s">
        <v>38</v>
      </c>
      <c r="M81" s="29" t="s">
        <v>21</v>
      </c>
    </row>
    <row r="82" spans="1:15" ht="18.75" x14ac:dyDescent="0.25">
      <c r="A82" s="304" t="s">
        <v>42</v>
      </c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O82" s="142" t="s">
        <v>51</v>
      </c>
    </row>
    <row r="83" spans="1:15" x14ac:dyDescent="0.25">
      <c r="A83" s="72">
        <v>1</v>
      </c>
      <c r="B83" s="35" t="s">
        <v>300</v>
      </c>
      <c r="C83" s="199"/>
      <c r="D83" s="199"/>
      <c r="E83" s="142">
        <v>52.4</v>
      </c>
      <c r="F83" s="142">
        <v>53</v>
      </c>
      <c r="G83" s="142">
        <v>12</v>
      </c>
      <c r="H83" s="142" t="s">
        <v>164</v>
      </c>
      <c r="I83" s="142">
        <v>27</v>
      </c>
      <c r="J83" s="78">
        <f>I83*1.3</f>
        <v>35.1</v>
      </c>
      <c r="K83" s="78"/>
      <c r="L83" s="78">
        <v>30</v>
      </c>
      <c r="M83" s="19" t="s">
        <v>305</v>
      </c>
      <c r="O83">
        <f>L88</f>
        <v>30</v>
      </c>
    </row>
    <row r="84" spans="1:15" x14ac:dyDescent="0.25">
      <c r="A84" s="72">
        <v>1</v>
      </c>
      <c r="B84" s="55" t="s">
        <v>270</v>
      </c>
      <c r="C84" s="199"/>
      <c r="D84" s="199"/>
      <c r="E84" s="142">
        <v>54.1</v>
      </c>
      <c r="F84" s="142">
        <v>58</v>
      </c>
      <c r="G84" s="142">
        <v>10</v>
      </c>
      <c r="H84" s="142" t="s">
        <v>164</v>
      </c>
      <c r="I84" s="142">
        <v>23</v>
      </c>
      <c r="J84" s="78">
        <f>I84*1</f>
        <v>23</v>
      </c>
      <c r="K84" s="78"/>
      <c r="L84" s="78">
        <v>30</v>
      </c>
      <c r="M84" s="19" t="s">
        <v>305</v>
      </c>
      <c r="O84">
        <v>1</v>
      </c>
    </row>
    <row r="85" spans="1:15" x14ac:dyDescent="0.25">
      <c r="A85" s="72">
        <v>1</v>
      </c>
      <c r="B85" s="55" t="s">
        <v>409</v>
      </c>
      <c r="C85" s="199"/>
      <c r="D85" s="199"/>
      <c r="E85" s="142">
        <v>62.4</v>
      </c>
      <c r="F85" s="142">
        <v>63</v>
      </c>
      <c r="G85" s="142">
        <v>12</v>
      </c>
      <c r="H85" s="142" t="s">
        <v>97</v>
      </c>
      <c r="I85" s="142">
        <v>24</v>
      </c>
      <c r="J85" s="78">
        <f>I85*1.3</f>
        <v>31.200000000000003</v>
      </c>
      <c r="K85" s="78"/>
      <c r="L85" s="78">
        <v>30</v>
      </c>
      <c r="M85" s="19"/>
    </row>
    <row r="86" spans="1:15" x14ac:dyDescent="0.25">
      <c r="A86" s="72">
        <v>1</v>
      </c>
      <c r="B86" s="55" t="s">
        <v>636</v>
      </c>
      <c r="C86" s="199"/>
      <c r="D86" s="199"/>
      <c r="E86" s="142">
        <v>64.099999999999994</v>
      </c>
      <c r="F86" s="142">
        <v>68</v>
      </c>
      <c r="G86" s="142">
        <v>12</v>
      </c>
      <c r="H86" s="142" t="s">
        <v>622</v>
      </c>
      <c r="I86" s="142">
        <v>25</v>
      </c>
      <c r="J86" s="78">
        <f t="shared" ref="J86:J87" si="3">I86*1.3</f>
        <v>32.5</v>
      </c>
      <c r="K86" s="78"/>
      <c r="L86" s="78">
        <v>30</v>
      </c>
      <c r="M86" s="19"/>
      <c r="O86" s="142" t="s">
        <v>185</v>
      </c>
    </row>
    <row r="87" spans="1:15" x14ac:dyDescent="0.25">
      <c r="A87" s="72">
        <v>2</v>
      </c>
      <c r="B87" s="95" t="s">
        <v>434</v>
      </c>
      <c r="C87" s="199"/>
      <c r="D87" s="199"/>
      <c r="E87" s="142" t="s">
        <v>255</v>
      </c>
      <c r="F87" s="142">
        <v>68</v>
      </c>
      <c r="G87" s="142">
        <v>12</v>
      </c>
      <c r="H87" s="142" t="s">
        <v>97</v>
      </c>
      <c r="I87" s="142">
        <v>18</v>
      </c>
      <c r="J87" s="78">
        <f t="shared" si="3"/>
        <v>23.400000000000002</v>
      </c>
      <c r="K87" s="78"/>
      <c r="L87" s="78">
        <v>25</v>
      </c>
      <c r="M87" s="19"/>
      <c r="O87">
        <f>L94+L101+L105</f>
        <v>72</v>
      </c>
    </row>
    <row r="88" spans="1:15" x14ac:dyDescent="0.25">
      <c r="A88" s="72">
        <v>1</v>
      </c>
      <c r="B88" s="95" t="s">
        <v>104</v>
      </c>
      <c r="C88" s="199"/>
      <c r="D88" s="199"/>
      <c r="E88" s="142">
        <v>88.7</v>
      </c>
      <c r="F88" s="142" t="s">
        <v>6</v>
      </c>
      <c r="G88" s="142">
        <v>16</v>
      </c>
      <c r="H88" s="142" t="s">
        <v>51</v>
      </c>
      <c r="I88" s="142">
        <v>24</v>
      </c>
      <c r="J88" s="78">
        <f>I88*1.5</f>
        <v>36</v>
      </c>
      <c r="K88" s="78"/>
      <c r="L88" s="78">
        <v>30</v>
      </c>
      <c r="M88" s="19"/>
      <c r="O88">
        <v>3</v>
      </c>
    </row>
    <row r="89" spans="1:15" x14ac:dyDescent="0.25">
      <c r="A89" s="72">
        <v>2</v>
      </c>
      <c r="B89" s="55" t="s">
        <v>637</v>
      </c>
      <c r="C89" s="199"/>
      <c r="D89" s="199"/>
      <c r="E89" s="142" t="s">
        <v>187</v>
      </c>
      <c r="F89" s="142" t="s">
        <v>6</v>
      </c>
      <c r="G89" s="142">
        <v>10</v>
      </c>
      <c r="H89" s="142" t="s">
        <v>97</v>
      </c>
      <c r="I89" s="142">
        <v>26</v>
      </c>
      <c r="J89" s="78">
        <f>I89*1</f>
        <v>26</v>
      </c>
      <c r="K89" s="78"/>
      <c r="L89" s="78">
        <v>25</v>
      </c>
      <c r="M89" s="19"/>
    </row>
    <row r="90" spans="1:15" ht="18.75" x14ac:dyDescent="0.25">
      <c r="A90" s="304" t="s">
        <v>43</v>
      </c>
      <c r="B90" s="304"/>
      <c r="C90" s="304"/>
      <c r="D90" s="304"/>
      <c r="E90" s="304"/>
      <c r="F90" s="304"/>
      <c r="G90" s="304"/>
      <c r="H90" s="304"/>
      <c r="I90" s="304"/>
      <c r="J90" s="304"/>
      <c r="K90" s="304"/>
      <c r="L90" s="304"/>
      <c r="M90" s="304"/>
      <c r="O90" s="142" t="s">
        <v>594</v>
      </c>
    </row>
    <row r="91" spans="1:15" x14ac:dyDescent="0.25">
      <c r="A91" s="72">
        <v>1</v>
      </c>
      <c r="B91" s="55" t="s">
        <v>175</v>
      </c>
      <c r="C91" s="199"/>
      <c r="D91" s="199"/>
      <c r="E91" s="142">
        <v>72.900000000000006</v>
      </c>
      <c r="F91" s="142">
        <v>73</v>
      </c>
      <c r="G91" s="142">
        <v>28</v>
      </c>
      <c r="H91" s="142" t="s">
        <v>182</v>
      </c>
      <c r="I91" s="142">
        <v>22</v>
      </c>
      <c r="J91" s="19">
        <f>I91*1.3</f>
        <v>28.6</v>
      </c>
      <c r="K91" s="19">
        <v>1</v>
      </c>
      <c r="L91" s="78">
        <v>30</v>
      </c>
      <c r="M91" s="19"/>
      <c r="O91">
        <f>L96</f>
        <v>25</v>
      </c>
    </row>
    <row r="92" spans="1:15" x14ac:dyDescent="0.25">
      <c r="A92" s="72">
        <v>2</v>
      </c>
      <c r="B92" s="95" t="s">
        <v>107</v>
      </c>
      <c r="C92" s="199"/>
      <c r="D92" s="199"/>
      <c r="E92" s="142">
        <v>69.3</v>
      </c>
      <c r="F92" s="142">
        <v>73</v>
      </c>
      <c r="G92" s="142">
        <v>28</v>
      </c>
      <c r="H92" s="142" t="s">
        <v>450</v>
      </c>
      <c r="I92" s="142">
        <v>19</v>
      </c>
      <c r="J92" s="19">
        <f>I92*1.3</f>
        <v>24.7</v>
      </c>
      <c r="K92" s="19">
        <v>2</v>
      </c>
      <c r="L92" s="78">
        <v>25</v>
      </c>
      <c r="M92" s="19"/>
      <c r="O92">
        <v>1</v>
      </c>
    </row>
    <row r="93" spans="1:15" x14ac:dyDescent="0.25">
      <c r="A93" s="72">
        <v>3</v>
      </c>
      <c r="B93" s="55" t="s">
        <v>584</v>
      </c>
      <c r="C93" s="199"/>
      <c r="D93" s="199"/>
      <c r="E93" s="142" t="s">
        <v>626</v>
      </c>
      <c r="F93" s="142">
        <v>73</v>
      </c>
      <c r="G93" s="142">
        <v>24</v>
      </c>
      <c r="H93" s="142" t="s">
        <v>97</v>
      </c>
      <c r="I93" s="142">
        <v>23</v>
      </c>
      <c r="J93" s="19">
        <f>I93*1</f>
        <v>23</v>
      </c>
      <c r="K93" s="19">
        <v>1</v>
      </c>
      <c r="L93" s="78">
        <v>22</v>
      </c>
      <c r="M93" s="19"/>
    </row>
    <row r="94" spans="1:15" x14ac:dyDescent="0.25">
      <c r="A94" s="72">
        <v>4</v>
      </c>
      <c r="B94" s="55" t="s">
        <v>176</v>
      </c>
      <c r="C94" s="199"/>
      <c r="D94" s="199"/>
      <c r="E94" s="142">
        <v>72.900000000000006</v>
      </c>
      <c r="F94" s="142">
        <v>73</v>
      </c>
      <c r="G94" s="142">
        <v>24</v>
      </c>
      <c r="H94" s="142" t="s">
        <v>185</v>
      </c>
      <c r="I94" s="142">
        <v>21</v>
      </c>
      <c r="J94" s="19">
        <f>I94*1</f>
        <v>21</v>
      </c>
      <c r="K94" s="19">
        <v>2</v>
      </c>
      <c r="L94" s="78">
        <v>20</v>
      </c>
      <c r="M94" s="19"/>
      <c r="O94" s="142" t="s">
        <v>595</v>
      </c>
    </row>
    <row r="95" spans="1:15" x14ac:dyDescent="0.25">
      <c r="A95" s="72">
        <v>1</v>
      </c>
      <c r="B95" s="55" t="s">
        <v>92</v>
      </c>
      <c r="C95" s="199"/>
      <c r="D95" s="199"/>
      <c r="E95" s="142" t="s">
        <v>628</v>
      </c>
      <c r="F95" s="142">
        <v>78</v>
      </c>
      <c r="G95" s="142">
        <v>32</v>
      </c>
      <c r="H95" s="142" t="s">
        <v>7</v>
      </c>
      <c r="I95" s="142">
        <v>26</v>
      </c>
      <c r="J95" s="19">
        <f>I95*1.6</f>
        <v>41.6</v>
      </c>
      <c r="K95" s="19" t="s">
        <v>28</v>
      </c>
      <c r="L95" s="78">
        <v>30</v>
      </c>
      <c r="M95" s="19"/>
      <c r="O95">
        <f>L98</f>
        <v>30</v>
      </c>
    </row>
    <row r="96" spans="1:15" x14ac:dyDescent="0.25">
      <c r="A96" s="72">
        <v>2</v>
      </c>
      <c r="B96" s="55" t="s">
        <v>582</v>
      </c>
      <c r="C96" s="199"/>
      <c r="D96" s="199"/>
      <c r="E96" s="142">
        <v>75.7</v>
      </c>
      <c r="F96" s="142">
        <v>78</v>
      </c>
      <c r="G96" s="142">
        <v>24</v>
      </c>
      <c r="H96" s="142" t="s">
        <v>594</v>
      </c>
      <c r="I96" s="142">
        <v>27</v>
      </c>
      <c r="J96" s="19">
        <f>I96*1</f>
        <v>27</v>
      </c>
      <c r="K96" s="19" t="s">
        <v>28</v>
      </c>
      <c r="L96" s="78">
        <v>25</v>
      </c>
      <c r="M96" s="19"/>
      <c r="O96">
        <v>1</v>
      </c>
    </row>
    <row r="97" spans="1:15" x14ac:dyDescent="0.25">
      <c r="A97" s="72">
        <v>3</v>
      </c>
      <c r="B97" s="55" t="s">
        <v>512</v>
      </c>
      <c r="C97" s="199"/>
      <c r="D97" s="199"/>
      <c r="E97" s="142">
        <v>77</v>
      </c>
      <c r="F97" s="142">
        <v>78</v>
      </c>
      <c r="G97" s="142">
        <v>24</v>
      </c>
      <c r="H97" s="142" t="s">
        <v>493</v>
      </c>
      <c r="I97" s="142">
        <v>25</v>
      </c>
      <c r="J97" s="19">
        <f>I97*1</f>
        <v>25</v>
      </c>
      <c r="K97" s="19" t="s">
        <v>28</v>
      </c>
      <c r="L97" s="78">
        <v>22</v>
      </c>
      <c r="M97" s="19"/>
    </row>
    <row r="98" spans="1:15" x14ac:dyDescent="0.25">
      <c r="A98" s="72">
        <v>1</v>
      </c>
      <c r="B98" s="55" t="s">
        <v>583</v>
      </c>
      <c r="C98" s="199"/>
      <c r="D98" s="199"/>
      <c r="E98" s="142">
        <v>81.400000000000006</v>
      </c>
      <c r="F98" s="142">
        <v>85</v>
      </c>
      <c r="G98" s="142">
        <v>24</v>
      </c>
      <c r="H98" s="142" t="s">
        <v>595</v>
      </c>
      <c r="I98" s="142">
        <v>23</v>
      </c>
      <c r="J98" s="19">
        <f>I98*1</f>
        <v>23</v>
      </c>
      <c r="K98" s="19">
        <v>1</v>
      </c>
      <c r="L98" s="78">
        <v>30</v>
      </c>
      <c r="M98" s="19"/>
      <c r="O98" s="142" t="s">
        <v>494</v>
      </c>
    </row>
    <row r="99" spans="1:15" x14ac:dyDescent="0.25">
      <c r="A99" s="72">
        <v>1</v>
      </c>
      <c r="B99" s="55" t="s">
        <v>281</v>
      </c>
      <c r="C99" s="199"/>
      <c r="D99" s="199"/>
      <c r="E99" s="142">
        <v>94.8</v>
      </c>
      <c r="F99" s="142">
        <v>95</v>
      </c>
      <c r="G99" s="142">
        <v>32</v>
      </c>
      <c r="H99" s="142" t="s">
        <v>111</v>
      </c>
      <c r="I99" s="142">
        <v>23</v>
      </c>
      <c r="J99" s="19">
        <f>I99*1.6</f>
        <v>36.800000000000004</v>
      </c>
      <c r="K99" s="19">
        <v>1</v>
      </c>
      <c r="L99" s="78">
        <v>30</v>
      </c>
      <c r="M99" s="19" t="s">
        <v>79</v>
      </c>
      <c r="O99">
        <f>L100</f>
        <v>25</v>
      </c>
    </row>
    <row r="100" spans="1:15" x14ac:dyDescent="0.25">
      <c r="A100" s="72">
        <v>2</v>
      </c>
      <c r="B100" s="55" t="s">
        <v>495</v>
      </c>
      <c r="C100" s="199"/>
      <c r="D100" s="199"/>
      <c r="E100" s="142">
        <v>94.9</v>
      </c>
      <c r="F100" s="142">
        <v>95</v>
      </c>
      <c r="G100" s="142">
        <v>24</v>
      </c>
      <c r="H100" s="142" t="s">
        <v>494</v>
      </c>
      <c r="I100" s="142">
        <v>34</v>
      </c>
      <c r="J100" s="19">
        <f>I100*1</f>
        <v>34</v>
      </c>
      <c r="K100" s="19"/>
      <c r="L100" s="78">
        <v>25</v>
      </c>
      <c r="M100" s="19"/>
      <c r="O100">
        <v>1</v>
      </c>
    </row>
    <row r="101" spans="1:15" s="257" customFormat="1" x14ac:dyDescent="0.25">
      <c r="A101" s="72">
        <v>3</v>
      </c>
      <c r="B101" s="253" t="s">
        <v>638</v>
      </c>
      <c r="C101" s="254"/>
      <c r="D101" s="254"/>
      <c r="E101" s="255">
        <v>93.9</v>
      </c>
      <c r="F101" s="255">
        <v>95</v>
      </c>
      <c r="G101" s="255">
        <v>24</v>
      </c>
      <c r="H101" s="255" t="s">
        <v>185</v>
      </c>
      <c r="I101" s="255">
        <v>24</v>
      </c>
      <c r="J101" s="256">
        <f>I101*1</f>
        <v>24</v>
      </c>
      <c r="K101" s="256"/>
      <c r="L101" s="146">
        <v>22</v>
      </c>
      <c r="M101" s="256"/>
      <c r="O101" s="255" t="s">
        <v>122</v>
      </c>
    </row>
    <row r="102" spans="1:15" x14ac:dyDescent="0.25">
      <c r="A102" s="72">
        <v>4</v>
      </c>
      <c r="B102" s="55" t="s">
        <v>639</v>
      </c>
      <c r="C102" s="199"/>
      <c r="D102" s="199"/>
      <c r="E102" s="142" t="s">
        <v>627</v>
      </c>
      <c r="F102" s="142">
        <v>95</v>
      </c>
      <c r="G102" s="142">
        <v>24</v>
      </c>
      <c r="H102" s="142" t="s">
        <v>97</v>
      </c>
      <c r="I102" s="142">
        <v>23</v>
      </c>
      <c r="J102" s="19">
        <f>I102*1</f>
        <v>23</v>
      </c>
      <c r="K102" s="19"/>
      <c r="L102" s="78">
        <v>20</v>
      </c>
      <c r="M102" s="19"/>
      <c r="O102">
        <f>L103</f>
        <v>18</v>
      </c>
    </row>
    <row r="103" spans="1:15" x14ac:dyDescent="0.25">
      <c r="A103" s="72">
        <v>5</v>
      </c>
      <c r="B103" s="55" t="s">
        <v>219</v>
      </c>
      <c r="C103" s="199"/>
      <c r="D103" s="199"/>
      <c r="E103" s="142">
        <v>88</v>
      </c>
      <c r="F103" s="142">
        <v>95</v>
      </c>
      <c r="G103" s="142">
        <v>24</v>
      </c>
      <c r="H103" s="142" t="s">
        <v>122</v>
      </c>
      <c r="I103" s="142">
        <v>20</v>
      </c>
      <c r="J103" s="19">
        <f>I103*1</f>
        <v>20</v>
      </c>
      <c r="K103" s="19"/>
      <c r="L103" s="78">
        <v>18</v>
      </c>
      <c r="M103" s="19"/>
      <c r="O103">
        <v>1</v>
      </c>
    </row>
    <row r="104" spans="1:15" s="257" customFormat="1" x14ac:dyDescent="0.25">
      <c r="A104" s="72">
        <v>1</v>
      </c>
      <c r="B104" s="253" t="s">
        <v>642</v>
      </c>
      <c r="C104" s="254"/>
      <c r="D104" s="254"/>
      <c r="E104" s="255">
        <v>92</v>
      </c>
      <c r="F104" s="255">
        <v>95</v>
      </c>
      <c r="G104" s="255">
        <v>12</v>
      </c>
      <c r="H104" s="255" t="s">
        <v>124</v>
      </c>
      <c r="I104" s="255">
        <v>30</v>
      </c>
      <c r="J104" s="256">
        <f>I104*1</f>
        <v>30</v>
      </c>
      <c r="K104" s="256"/>
      <c r="L104" s="146"/>
      <c r="M104" s="256"/>
    </row>
    <row r="105" spans="1:15" x14ac:dyDescent="0.25">
      <c r="A105" s="72">
        <v>1</v>
      </c>
      <c r="B105" s="55" t="s">
        <v>640</v>
      </c>
      <c r="C105" s="199"/>
      <c r="D105" s="199"/>
      <c r="E105" s="142">
        <v>121.7</v>
      </c>
      <c r="F105" s="142" t="s">
        <v>3</v>
      </c>
      <c r="G105" s="142">
        <v>32</v>
      </c>
      <c r="H105" s="142" t="s">
        <v>185</v>
      </c>
      <c r="I105" s="142">
        <v>30</v>
      </c>
      <c r="J105" s="19">
        <f>I105*1.6</f>
        <v>48</v>
      </c>
      <c r="K105" s="19" t="s">
        <v>28</v>
      </c>
      <c r="L105" s="78">
        <v>30</v>
      </c>
      <c r="M105" s="19"/>
    </row>
    <row r="106" spans="1:15" x14ac:dyDescent="0.25">
      <c r="A106" s="72">
        <v>2</v>
      </c>
      <c r="B106" s="55" t="s">
        <v>363</v>
      </c>
      <c r="C106" s="199"/>
      <c r="D106" s="199"/>
      <c r="E106" s="142">
        <v>117</v>
      </c>
      <c r="F106" s="142" t="s">
        <v>3</v>
      </c>
      <c r="G106" s="142">
        <v>32</v>
      </c>
      <c r="H106" s="142" t="s">
        <v>364</v>
      </c>
      <c r="I106" s="142">
        <v>26</v>
      </c>
      <c r="J106" s="19">
        <f>I106*1.6</f>
        <v>41.6</v>
      </c>
      <c r="K106" s="19" t="s">
        <v>28</v>
      </c>
      <c r="L106" s="78">
        <v>25</v>
      </c>
      <c r="M106" s="19"/>
      <c r="O106" s="142" t="s">
        <v>364</v>
      </c>
    </row>
    <row r="107" spans="1:15" x14ac:dyDescent="0.25">
      <c r="A107" s="72">
        <v>3</v>
      </c>
      <c r="B107" s="95" t="s">
        <v>220</v>
      </c>
      <c r="C107" s="199"/>
      <c r="D107" s="199"/>
      <c r="E107" s="142">
        <v>108.4</v>
      </c>
      <c r="F107" s="142" t="s">
        <v>3</v>
      </c>
      <c r="G107" s="142">
        <v>32</v>
      </c>
      <c r="H107" s="142" t="s">
        <v>7</v>
      </c>
      <c r="I107" s="142">
        <v>24</v>
      </c>
      <c r="J107" s="19">
        <f>I107*1.6</f>
        <v>38.400000000000006</v>
      </c>
      <c r="K107" s="19" t="s">
        <v>28</v>
      </c>
      <c r="L107" s="78">
        <v>22</v>
      </c>
      <c r="M107" s="19" t="s">
        <v>92</v>
      </c>
      <c r="O107">
        <f>L106</f>
        <v>25</v>
      </c>
    </row>
    <row r="108" spans="1:15" x14ac:dyDescent="0.25">
      <c r="A108" s="72">
        <v>4</v>
      </c>
      <c r="B108" s="55" t="s">
        <v>641</v>
      </c>
      <c r="C108" s="199"/>
      <c r="D108" s="199"/>
      <c r="E108" s="142">
        <v>105.7</v>
      </c>
      <c r="F108" s="142" t="s">
        <v>3</v>
      </c>
      <c r="G108" s="142">
        <v>32</v>
      </c>
      <c r="H108" s="142" t="s">
        <v>356</v>
      </c>
      <c r="I108" s="142">
        <v>23</v>
      </c>
      <c r="J108" s="19">
        <f>I108*1.6</f>
        <v>36.800000000000004</v>
      </c>
      <c r="K108" s="19">
        <v>1</v>
      </c>
      <c r="L108" s="78">
        <v>20</v>
      </c>
      <c r="M108" s="19"/>
      <c r="O108">
        <v>1</v>
      </c>
    </row>
    <row r="109" spans="1:15" x14ac:dyDescent="0.25">
      <c r="A109" s="72">
        <v>5</v>
      </c>
      <c r="B109" s="55" t="s">
        <v>414</v>
      </c>
      <c r="C109" s="199"/>
      <c r="D109" s="199"/>
      <c r="E109" s="142" t="s">
        <v>629</v>
      </c>
      <c r="F109" s="142" t="s">
        <v>3</v>
      </c>
      <c r="G109" s="142">
        <v>24</v>
      </c>
      <c r="H109" s="142" t="s">
        <v>417</v>
      </c>
      <c r="I109" s="142">
        <v>34</v>
      </c>
      <c r="J109" s="19">
        <f>I109*1</f>
        <v>34</v>
      </c>
      <c r="K109" s="19"/>
      <c r="L109" s="78">
        <v>18</v>
      </c>
      <c r="M109" s="19"/>
    </row>
    <row r="110" spans="1:15" x14ac:dyDescent="0.25">
      <c r="A110" s="72">
        <v>6</v>
      </c>
      <c r="B110" s="55" t="s">
        <v>395</v>
      </c>
      <c r="C110" s="199"/>
      <c r="D110" s="199"/>
      <c r="E110" s="142">
        <v>115</v>
      </c>
      <c r="F110" s="142" t="s">
        <v>3</v>
      </c>
      <c r="G110" s="142">
        <v>24</v>
      </c>
      <c r="H110" s="142" t="s">
        <v>124</v>
      </c>
      <c r="I110" s="142">
        <v>24</v>
      </c>
      <c r="J110" s="19">
        <f>I110*1</f>
        <v>24</v>
      </c>
      <c r="K110" s="19"/>
      <c r="L110" s="78">
        <v>16</v>
      </c>
      <c r="M110" s="19"/>
      <c r="O110" s="142" t="s">
        <v>417</v>
      </c>
    </row>
    <row r="111" spans="1:15" ht="18.75" x14ac:dyDescent="0.25">
      <c r="A111" s="304" t="s">
        <v>45</v>
      </c>
      <c r="B111" s="304"/>
      <c r="C111" s="304"/>
      <c r="D111" s="304"/>
      <c r="E111" s="304"/>
      <c r="F111" s="304"/>
      <c r="G111" s="304"/>
      <c r="H111" s="304"/>
      <c r="I111" s="304"/>
      <c r="J111" s="304"/>
      <c r="K111" s="304"/>
      <c r="L111" s="304"/>
      <c r="M111" s="304"/>
      <c r="O111">
        <f>L109</f>
        <v>18</v>
      </c>
    </row>
    <row r="112" spans="1:15" x14ac:dyDescent="0.25">
      <c r="A112" s="72" t="s">
        <v>630</v>
      </c>
      <c r="B112" s="55" t="s">
        <v>170</v>
      </c>
      <c r="C112" s="199"/>
      <c r="D112" s="199"/>
      <c r="E112" s="142">
        <v>90</v>
      </c>
      <c r="F112" s="142" t="s">
        <v>6</v>
      </c>
      <c r="G112" s="142">
        <v>16</v>
      </c>
      <c r="H112" s="142" t="s">
        <v>171</v>
      </c>
      <c r="I112" s="142">
        <v>23</v>
      </c>
      <c r="J112" s="162">
        <f>I112*1.5</f>
        <v>34.5</v>
      </c>
      <c r="K112" s="162"/>
      <c r="L112" s="162">
        <v>30</v>
      </c>
      <c r="M112" s="162"/>
      <c r="O112">
        <v>1</v>
      </c>
    </row>
    <row r="113" spans="1:15" ht="18.75" x14ac:dyDescent="0.25">
      <c r="A113" s="304" t="s">
        <v>46</v>
      </c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304"/>
      <c r="M113" s="304"/>
    </row>
    <row r="114" spans="1:15" x14ac:dyDescent="0.25">
      <c r="A114" s="72">
        <v>1</v>
      </c>
      <c r="B114" s="55" t="s">
        <v>84</v>
      </c>
      <c r="C114" s="199"/>
      <c r="D114" s="199"/>
      <c r="E114" s="142">
        <v>56.3</v>
      </c>
      <c r="F114" s="142">
        <v>58</v>
      </c>
      <c r="G114" s="142">
        <v>24</v>
      </c>
      <c r="H114" s="142" t="s">
        <v>81</v>
      </c>
      <c r="I114" s="142">
        <v>19</v>
      </c>
      <c r="J114" s="19">
        <f>I114*1</f>
        <v>19</v>
      </c>
      <c r="K114" s="19">
        <v>2</v>
      </c>
      <c r="L114" s="78">
        <v>30</v>
      </c>
      <c r="M114" s="19"/>
      <c r="O114" s="142" t="s">
        <v>171</v>
      </c>
    </row>
    <row r="115" spans="1:15" x14ac:dyDescent="0.25">
      <c r="A115" s="72">
        <v>2</v>
      </c>
      <c r="B115" s="55" t="s">
        <v>448</v>
      </c>
      <c r="C115" s="199"/>
      <c r="D115" s="199"/>
      <c r="E115" s="142">
        <v>56</v>
      </c>
      <c r="F115" s="142">
        <v>58</v>
      </c>
      <c r="G115" s="142">
        <v>8</v>
      </c>
      <c r="H115" s="142" t="s">
        <v>449</v>
      </c>
      <c r="I115" s="142">
        <v>30</v>
      </c>
      <c r="J115" s="19">
        <f>I115*0.5</f>
        <v>15</v>
      </c>
      <c r="K115" s="19"/>
      <c r="L115" s="78">
        <v>25</v>
      </c>
      <c r="M115" s="19"/>
      <c r="O115">
        <f>L112</f>
        <v>30</v>
      </c>
    </row>
    <row r="116" spans="1:15" x14ac:dyDescent="0.25">
      <c r="A116" s="72">
        <v>1</v>
      </c>
      <c r="B116" s="55" t="s">
        <v>564</v>
      </c>
      <c r="C116" s="199"/>
      <c r="D116" s="199"/>
      <c r="E116" s="142">
        <v>68</v>
      </c>
      <c r="F116" s="142">
        <v>68</v>
      </c>
      <c r="G116" s="142">
        <v>24</v>
      </c>
      <c r="H116" s="142" t="s">
        <v>493</v>
      </c>
      <c r="I116" s="142">
        <v>23</v>
      </c>
      <c r="J116" s="19">
        <f>I116*1</f>
        <v>23</v>
      </c>
      <c r="K116" s="19">
        <v>1</v>
      </c>
      <c r="L116" s="78">
        <v>30</v>
      </c>
      <c r="M116" s="19"/>
      <c r="O116">
        <v>1</v>
      </c>
    </row>
    <row r="117" spans="1:15" x14ac:dyDescent="0.25">
      <c r="A117" s="72">
        <v>2</v>
      </c>
      <c r="B117" s="55" t="s">
        <v>273</v>
      </c>
      <c r="C117" s="199"/>
      <c r="D117" s="199"/>
      <c r="E117" s="142">
        <v>62</v>
      </c>
      <c r="F117" s="142">
        <v>68</v>
      </c>
      <c r="G117" s="142">
        <v>24</v>
      </c>
      <c r="H117" s="142" t="s">
        <v>124</v>
      </c>
      <c r="I117" s="142">
        <v>20</v>
      </c>
      <c r="J117" s="19">
        <f>I117*1</f>
        <v>20</v>
      </c>
      <c r="K117" s="19">
        <v>2</v>
      </c>
      <c r="L117" s="78">
        <v>25</v>
      </c>
      <c r="M117" s="19"/>
    </row>
    <row r="118" spans="1:15" x14ac:dyDescent="0.25">
      <c r="A118" s="72">
        <v>1</v>
      </c>
      <c r="B118" s="55" t="s">
        <v>301</v>
      </c>
      <c r="C118" s="199"/>
      <c r="D118" s="199"/>
      <c r="E118" s="142">
        <v>68.3</v>
      </c>
      <c r="F118" s="142">
        <v>73</v>
      </c>
      <c r="G118" s="142">
        <v>24</v>
      </c>
      <c r="H118" s="142" t="s">
        <v>124</v>
      </c>
      <c r="I118" s="142">
        <v>17</v>
      </c>
      <c r="J118" s="19">
        <f t="shared" ref="J118" si="4">I118*1</f>
        <v>17</v>
      </c>
      <c r="K118" s="19">
        <v>3</v>
      </c>
      <c r="L118" s="78">
        <v>30</v>
      </c>
      <c r="M118" s="19"/>
      <c r="O118" s="142" t="s">
        <v>81</v>
      </c>
    </row>
    <row r="119" spans="1:15" x14ac:dyDescent="0.25">
      <c r="A119" s="72">
        <v>1</v>
      </c>
      <c r="B119" s="55" t="s">
        <v>85</v>
      </c>
      <c r="C119" s="199"/>
      <c r="D119" s="199"/>
      <c r="E119" s="142">
        <v>87</v>
      </c>
      <c r="F119" s="142" t="s">
        <v>47</v>
      </c>
      <c r="G119" s="142">
        <v>24</v>
      </c>
      <c r="H119" s="142" t="s">
        <v>81</v>
      </c>
      <c r="I119" s="142">
        <v>25</v>
      </c>
      <c r="J119" s="19">
        <f>I119*1</f>
        <v>25</v>
      </c>
      <c r="K119" s="19"/>
      <c r="L119" s="78">
        <v>30</v>
      </c>
      <c r="M119" s="19"/>
      <c r="O119">
        <f>L114+L119</f>
        <v>60</v>
      </c>
    </row>
    <row r="120" spans="1:15" x14ac:dyDescent="0.25">
      <c r="A120" s="72">
        <v>2</v>
      </c>
      <c r="B120" s="55" t="s">
        <v>141</v>
      </c>
      <c r="C120" s="199"/>
      <c r="D120" s="199"/>
      <c r="E120" s="142">
        <v>77</v>
      </c>
      <c r="F120" s="142" t="s">
        <v>47</v>
      </c>
      <c r="G120" s="142">
        <v>24</v>
      </c>
      <c r="H120" s="142" t="s">
        <v>124</v>
      </c>
      <c r="I120" s="142">
        <v>23</v>
      </c>
      <c r="J120" s="19">
        <f>I120*1</f>
        <v>23</v>
      </c>
      <c r="K120" s="19">
        <v>1</v>
      </c>
      <c r="L120" s="78">
        <v>25</v>
      </c>
      <c r="M120" s="19"/>
      <c r="O120">
        <v>2</v>
      </c>
    </row>
    <row r="121" spans="1:15" x14ac:dyDescent="0.25">
      <c r="A121" s="72">
        <v>3</v>
      </c>
      <c r="B121" s="55" t="s">
        <v>424</v>
      </c>
      <c r="C121" s="199"/>
      <c r="D121" s="199"/>
      <c r="E121" s="142">
        <v>88</v>
      </c>
      <c r="F121" s="142" t="s">
        <v>47</v>
      </c>
      <c r="G121" s="142">
        <v>24</v>
      </c>
      <c r="H121" s="142" t="s">
        <v>420</v>
      </c>
      <c r="I121" s="142">
        <v>23</v>
      </c>
      <c r="J121" s="19">
        <f>I121*1</f>
        <v>23</v>
      </c>
      <c r="K121" s="19"/>
      <c r="L121" s="78">
        <v>22</v>
      </c>
      <c r="M121" s="19"/>
    </row>
    <row r="122" spans="1:15" x14ac:dyDescent="0.25">
      <c r="A122" s="72">
        <v>4</v>
      </c>
      <c r="B122" s="55" t="s">
        <v>142</v>
      </c>
      <c r="C122" s="199"/>
      <c r="D122" s="199"/>
      <c r="E122" s="142" t="s">
        <v>623</v>
      </c>
      <c r="F122" s="142" t="s">
        <v>47</v>
      </c>
      <c r="G122" s="142">
        <v>24</v>
      </c>
      <c r="H122" s="142" t="s">
        <v>69</v>
      </c>
      <c r="I122" s="142">
        <v>18</v>
      </c>
      <c r="J122" s="19">
        <f>I122*1</f>
        <v>18</v>
      </c>
      <c r="K122" s="19"/>
      <c r="L122" s="78">
        <v>20</v>
      </c>
      <c r="M122" s="19"/>
      <c r="O122" s="142" t="s">
        <v>449</v>
      </c>
    </row>
    <row r="123" spans="1:15" ht="18.75" x14ac:dyDescent="0.25">
      <c r="A123" s="304" t="s">
        <v>49</v>
      </c>
      <c r="B123" s="304"/>
      <c r="C123" s="304"/>
      <c r="D123" s="304"/>
      <c r="E123" s="304"/>
      <c r="F123" s="304"/>
      <c r="G123" s="304"/>
      <c r="H123" s="304"/>
      <c r="I123" s="304"/>
      <c r="J123" s="304"/>
      <c r="K123" s="304"/>
      <c r="L123" s="304"/>
      <c r="M123" s="304"/>
      <c r="O123">
        <f>L115</f>
        <v>25</v>
      </c>
    </row>
    <row r="124" spans="1:15" x14ac:dyDescent="0.25">
      <c r="A124" s="72">
        <v>1</v>
      </c>
      <c r="B124" s="55" t="s">
        <v>517</v>
      </c>
      <c r="C124" s="199"/>
      <c r="D124" s="199"/>
      <c r="E124" s="142" t="s">
        <v>625</v>
      </c>
      <c r="F124" s="142">
        <v>53</v>
      </c>
      <c r="G124" s="142">
        <v>10</v>
      </c>
      <c r="H124" s="142" t="s">
        <v>624</v>
      </c>
      <c r="I124" s="142">
        <v>14</v>
      </c>
      <c r="J124" s="78">
        <f>I124*1</f>
        <v>14</v>
      </c>
      <c r="K124" s="78"/>
      <c r="L124" s="78">
        <v>30</v>
      </c>
      <c r="M124" s="19"/>
      <c r="O124">
        <v>1</v>
      </c>
    </row>
    <row r="125" spans="1:15" x14ac:dyDescent="0.25">
      <c r="A125" s="72">
        <v>1</v>
      </c>
      <c r="B125" s="55" t="s">
        <v>486</v>
      </c>
      <c r="C125" s="199"/>
      <c r="D125" s="199"/>
      <c r="E125" s="142">
        <v>62.2</v>
      </c>
      <c r="F125" s="142">
        <v>68</v>
      </c>
      <c r="G125" s="142">
        <v>12</v>
      </c>
      <c r="H125" s="142" t="s">
        <v>320</v>
      </c>
      <c r="I125" s="142">
        <v>20</v>
      </c>
      <c r="J125" s="78">
        <f>I125*1.3</f>
        <v>26</v>
      </c>
      <c r="K125" s="78"/>
      <c r="L125" s="78">
        <v>30</v>
      </c>
      <c r="M125" s="19"/>
    </row>
    <row r="126" spans="1:15" x14ac:dyDescent="0.25">
      <c r="A126" s="72">
        <v>1</v>
      </c>
      <c r="B126" s="55" t="s">
        <v>304</v>
      </c>
      <c r="C126" s="199"/>
      <c r="D126" s="199"/>
      <c r="E126" s="142" t="s">
        <v>472</v>
      </c>
      <c r="F126" s="142" t="s">
        <v>6</v>
      </c>
      <c r="G126" s="142">
        <v>12</v>
      </c>
      <c r="H126" s="142" t="s">
        <v>7</v>
      </c>
      <c r="I126" s="142">
        <v>26</v>
      </c>
      <c r="J126" s="78">
        <f>I126*1.3</f>
        <v>33.800000000000004</v>
      </c>
      <c r="K126" s="78"/>
      <c r="L126" s="78">
        <v>30</v>
      </c>
      <c r="M126" s="19" t="s">
        <v>92</v>
      </c>
      <c r="O126" s="142" t="s">
        <v>420</v>
      </c>
    </row>
    <row r="127" spans="1:15" x14ac:dyDescent="0.25">
      <c r="A127" s="28"/>
      <c r="B127" s="21"/>
      <c r="C127" s="22"/>
      <c r="D127" s="22"/>
      <c r="E127" s="23"/>
      <c r="F127" s="23"/>
      <c r="G127" s="24"/>
      <c r="H127" s="25"/>
      <c r="J127" s="26"/>
      <c r="K127" s="26"/>
      <c r="L127" s="27"/>
      <c r="M127" s="20"/>
      <c r="O127">
        <f>L121</f>
        <v>22</v>
      </c>
    </row>
    <row r="128" spans="1:15" x14ac:dyDescent="0.25">
      <c r="B128" s="18" t="s">
        <v>22</v>
      </c>
      <c r="D128" s="18" t="s">
        <v>24</v>
      </c>
      <c r="G128" s="18" t="s">
        <v>23</v>
      </c>
      <c r="I128" s="163" t="s">
        <v>29</v>
      </c>
      <c r="O128">
        <v>1</v>
      </c>
    </row>
    <row r="130" spans="15:15" x14ac:dyDescent="0.25">
      <c r="O130" s="142" t="s">
        <v>624</v>
      </c>
    </row>
    <row r="131" spans="15:15" x14ac:dyDescent="0.25">
      <c r="O131">
        <f>L124</f>
        <v>30</v>
      </c>
    </row>
    <row r="132" spans="15:15" x14ac:dyDescent="0.25">
      <c r="O132">
        <v>1</v>
      </c>
    </row>
  </sheetData>
  <sortState ref="B29:J30">
    <sortCondition descending="1" ref="J29:J30"/>
  </sortState>
  <mergeCells count="24">
    <mergeCell ref="A123:M123"/>
    <mergeCell ref="A72:M72"/>
    <mergeCell ref="A73:M73"/>
    <mergeCell ref="A75:M75"/>
    <mergeCell ref="A76:M76"/>
    <mergeCell ref="A77:M77"/>
    <mergeCell ref="A78:M78"/>
    <mergeCell ref="A80:M80"/>
    <mergeCell ref="A82:M82"/>
    <mergeCell ref="A90:M90"/>
    <mergeCell ref="A111:M111"/>
    <mergeCell ref="A113:M113"/>
    <mergeCell ref="A71:B71"/>
    <mergeCell ref="A1:B1"/>
    <mergeCell ref="A2:M2"/>
    <mergeCell ref="A3:M3"/>
    <mergeCell ref="A5:M5"/>
    <mergeCell ref="A6:M6"/>
    <mergeCell ref="A7:M7"/>
    <mergeCell ref="A8:M8"/>
    <mergeCell ref="E9:H9"/>
    <mergeCell ref="A12:M12"/>
    <mergeCell ref="A32:M32"/>
    <mergeCell ref="A36:M36"/>
  </mergeCells>
  <pageMargins left="0.7" right="0.7" top="0.75" bottom="0.75" header="0.3" footer="0.3"/>
  <pageSetup paperSize="9" scale="55" orientation="portrait" horizontalDpi="360" verticalDpi="360" r:id="rId1"/>
  <rowBreaks count="1" manualBreakCount="1">
    <brk id="7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9"/>
  <sheetViews>
    <sheetView topLeftCell="A17" zoomScaleNormal="100" workbookViewId="0">
      <selection activeCell="H75" sqref="H75"/>
    </sheetView>
  </sheetViews>
  <sheetFormatPr defaultRowHeight="15.75" x14ac:dyDescent="0.25"/>
  <cols>
    <col min="1" max="1" width="6.25" style="18" customWidth="1"/>
    <col min="2" max="2" width="22.875" style="18" customWidth="1"/>
    <col min="3" max="4" width="7" style="18" customWidth="1"/>
    <col min="5" max="5" width="8.125" style="18" customWidth="1"/>
    <col min="6" max="6" width="6" style="18" customWidth="1"/>
    <col min="7" max="7" width="4.625" style="18" customWidth="1"/>
    <col min="8" max="8" width="29" style="18" customWidth="1"/>
    <col min="9" max="9" width="8.375" style="18" customWidth="1"/>
    <col min="10" max="12" width="8.25" style="18" customWidth="1"/>
    <col min="13" max="13" width="22.875" style="18" customWidth="1"/>
  </cols>
  <sheetData>
    <row r="1" spans="1:21" x14ac:dyDescent="0.25">
      <c r="A1" s="306" t="s">
        <v>663</v>
      </c>
      <c r="B1" s="298"/>
      <c r="C1" s="258"/>
      <c r="D1" s="2"/>
      <c r="E1" s="2"/>
      <c r="F1" s="2"/>
      <c r="G1" s="2"/>
      <c r="H1" s="2"/>
      <c r="I1" s="2"/>
      <c r="J1" s="2"/>
      <c r="K1" s="2"/>
      <c r="L1" s="2"/>
      <c r="M1" s="3"/>
    </row>
    <row r="2" spans="1:21" ht="20.25" x14ac:dyDescent="0.3">
      <c r="A2" s="300" t="s">
        <v>10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</row>
    <row r="3" spans="1:21" ht="20.25" x14ac:dyDescent="0.3">
      <c r="A3" s="300" t="s">
        <v>90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</row>
    <row r="4" spans="1:21" ht="20.25" x14ac:dyDescent="0.3">
      <c r="A4" s="259"/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</row>
    <row r="5" spans="1:21" ht="22.5" x14ac:dyDescent="0.3">
      <c r="A5" s="301" t="s">
        <v>25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</row>
    <row r="6" spans="1:21" ht="22.5" x14ac:dyDescent="0.3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</row>
    <row r="7" spans="1:21" ht="23.25" x14ac:dyDescent="0.35">
      <c r="A7" s="302" t="s">
        <v>11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</row>
    <row r="8" spans="1:21" ht="18.75" x14ac:dyDescent="0.3">
      <c r="A8" s="303" t="s">
        <v>662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</row>
    <row r="9" spans="1:21" x14ac:dyDescent="0.25">
      <c r="A9" s="10"/>
      <c r="B9" s="11"/>
      <c r="C9" s="11"/>
      <c r="D9" s="11"/>
      <c r="E9" s="305"/>
      <c r="F9" s="305"/>
      <c r="G9" s="305"/>
      <c r="H9" s="305"/>
      <c r="I9" s="263"/>
      <c r="J9" s="10"/>
      <c r="K9" s="10"/>
      <c r="L9" s="10"/>
      <c r="M9" s="80"/>
    </row>
    <row r="10" spans="1:2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3"/>
    </row>
    <row r="11" spans="1:21" ht="22.5" x14ac:dyDescent="0.25">
      <c r="A11" s="89" t="s">
        <v>12</v>
      </c>
      <c r="B11" s="89" t="s">
        <v>13</v>
      </c>
      <c r="C11" s="89" t="s">
        <v>14</v>
      </c>
      <c r="D11" s="89" t="s">
        <v>15</v>
      </c>
      <c r="E11" s="89" t="s">
        <v>16</v>
      </c>
      <c r="F11" s="89" t="s">
        <v>0</v>
      </c>
      <c r="G11" s="89" t="s">
        <v>17</v>
      </c>
      <c r="H11" s="89" t="s">
        <v>18</v>
      </c>
      <c r="I11" s="89" t="s">
        <v>20</v>
      </c>
      <c r="J11" s="89" t="s">
        <v>1</v>
      </c>
      <c r="K11" s="89" t="s">
        <v>15</v>
      </c>
      <c r="L11" s="85" t="s">
        <v>38</v>
      </c>
      <c r="M11" s="29" t="s">
        <v>21</v>
      </c>
      <c r="O11" s="142" t="s">
        <v>444</v>
      </c>
      <c r="Q11" s="142" t="s">
        <v>391</v>
      </c>
      <c r="S11" s="142" t="s">
        <v>97</v>
      </c>
    </row>
    <row r="12" spans="1:21" ht="18.75" x14ac:dyDescent="0.25">
      <c r="A12" s="304" t="s">
        <v>44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N12">
        <v>1</v>
      </c>
      <c r="O12">
        <v>18</v>
      </c>
      <c r="Q12">
        <f>L14+L17+L20</f>
        <v>95</v>
      </c>
      <c r="S12">
        <f>L15+L19</f>
        <v>65</v>
      </c>
      <c r="T12">
        <f>L37+L70+L76+L78+L84</f>
        <v>135</v>
      </c>
    </row>
    <row r="13" spans="1:21" x14ac:dyDescent="0.25">
      <c r="A13" s="72">
        <v>1</v>
      </c>
      <c r="B13" s="55" t="s">
        <v>442</v>
      </c>
      <c r="C13" s="199"/>
      <c r="D13" s="199"/>
      <c r="E13" s="142">
        <v>62.8</v>
      </c>
      <c r="F13" s="142">
        <v>63</v>
      </c>
      <c r="G13" s="142">
        <v>24</v>
      </c>
      <c r="H13" s="142" t="s">
        <v>444</v>
      </c>
      <c r="I13" s="142">
        <v>119</v>
      </c>
      <c r="J13" s="19">
        <f>I13*1</f>
        <v>119</v>
      </c>
      <c r="K13" s="19">
        <v>1</v>
      </c>
      <c r="L13" s="78">
        <v>33</v>
      </c>
      <c r="M13" s="19"/>
      <c r="N13">
        <v>33</v>
      </c>
      <c r="O13" s="276">
        <v>1</v>
      </c>
      <c r="Q13">
        <v>3</v>
      </c>
      <c r="S13">
        <v>2</v>
      </c>
      <c r="T13">
        <v>5</v>
      </c>
    </row>
    <row r="14" spans="1:21" x14ac:dyDescent="0.25">
      <c r="A14" s="72">
        <v>1</v>
      </c>
      <c r="B14" s="55" t="s">
        <v>631</v>
      </c>
      <c r="C14" s="199"/>
      <c r="D14" s="199"/>
      <c r="E14" s="142">
        <v>66.400000000000006</v>
      </c>
      <c r="F14" s="142">
        <v>68</v>
      </c>
      <c r="G14" s="142">
        <v>24</v>
      </c>
      <c r="H14" s="142" t="s">
        <v>391</v>
      </c>
      <c r="I14" s="142">
        <v>127</v>
      </c>
      <c r="J14" s="19">
        <f>I14*1</f>
        <v>127</v>
      </c>
      <c r="K14" s="19">
        <v>1</v>
      </c>
      <c r="L14" s="19">
        <v>33</v>
      </c>
      <c r="M14" s="19"/>
    </row>
    <row r="15" spans="1:21" x14ac:dyDescent="0.25">
      <c r="A15" s="72">
        <v>1</v>
      </c>
      <c r="B15" s="55" t="s">
        <v>242</v>
      </c>
      <c r="C15" s="199"/>
      <c r="D15" s="199"/>
      <c r="E15" s="142" t="s">
        <v>645</v>
      </c>
      <c r="F15" s="142">
        <v>73</v>
      </c>
      <c r="G15" s="142">
        <v>28</v>
      </c>
      <c r="H15" s="142" t="s">
        <v>97</v>
      </c>
      <c r="I15" s="142">
        <v>140</v>
      </c>
      <c r="J15" s="19">
        <f>I15*1.5</f>
        <v>210</v>
      </c>
      <c r="K15" s="19" t="s">
        <v>28</v>
      </c>
      <c r="L15" s="19">
        <v>35</v>
      </c>
      <c r="M15" s="19"/>
    </row>
    <row r="16" spans="1:21" x14ac:dyDescent="0.25">
      <c r="A16" s="72">
        <v>2</v>
      </c>
      <c r="B16" s="55" t="s">
        <v>192</v>
      </c>
      <c r="C16" s="199"/>
      <c r="D16" s="199"/>
      <c r="E16" s="142">
        <v>71.099999999999994</v>
      </c>
      <c r="F16" s="142">
        <v>73</v>
      </c>
      <c r="G16" s="142">
        <v>28</v>
      </c>
      <c r="H16" s="142" t="s">
        <v>7</v>
      </c>
      <c r="I16" s="142">
        <v>82</v>
      </c>
      <c r="J16" s="19">
        <f>I16*1.5</f>
        <v>123</v>
      </c>
      <c r="K16" s="19">
        <v>1</v>
      </c>
      <c r="L16" s="19">
        <v>28</v>
      </c>
      <c r="M16" s="19" t="s">
        <v>92</v>
      </c>
      <c r="O16" s="142" t="s">
        <v>7</v>
      </c>
      <c r="R16" s="142" t="s">
        <v>111</v>
      </c>
      <c r="U16" s="142" t="s">
        <v>5</v>
      </c>
    </row>
    <row r="17" spans="1:21" x14ac:dyDescent="0.25">
      <c r="A17" s="72">
        <v>1</v>
      </c>
      <c r="B17" s="55" t="s">
        <v>666</v>
      </c>
      <c r="C17" s="199"/>
      <c r="D17" s="199"/>
      <c r="E17" s="142">
        <v>77.900000000000006</v>
      </c>
      <c r="F17" s="142">
        <v>78</v>
      </c>
      <c r="G17" s="142">
        <v>32</v>
      </c>
      <c r="H17" s="142" t="s">
        <v>391</v>
      </c>
      <c r="I17" s="142">
        <v>125</v>
      </c>
      <c r="J17" s="19">
        <f>I17*2</f>
        <v>250</v>
      </c>
      <c r="K17" s="19" t="s">
        <v>28</v>
      </c>
      <c r="L17" s="19">
        <v>35</v>
      </c>
      <c r="M17" s="19"/>
      <c r="O17">
        <f>L16+L25</f>
        <v>53</v>
      </c>
      <c r="P17">
        <f>L81+L89+L97+L115</f>
        <v>110</v>
      </c>
      <c r="R17">
        <f>L18+L30</f>
        <v>71</v>
      </c>
      <c r="S17">
        <f>L85</f>
        <v>25</v>
      </c>
      <c r="U17">
        <f>L21</f>
        <v>25</v>
      </c>
    </row>
    <row r="18" spans="1:21" x14ac:dyDescent="0.25">
      <c r="A18" s="72">
        <v>1</v>
      </c>
      <c r="B18" s="55" t="s">
        <v>193</v>
      </c>
      <c r="C18" s="199"/>
      <c r="D18" s="199"/>
      <c r="E18" s="142" t="s">
        <v>644</v>
      </c>
      <c r="F18" s="142">
        <v>85</v>
      </c>
      <c r="G18" s="142">
        <v>32</v>
      </c>
      <c r="H18" s="142" t="s">
        <v>111</v>
      </c>
      <c r="I18" s="142">
        <v>141</v>
      </c>
      <c r="J18" s="19">
        <f>I18*2</f>
        <v>282</v>
      </c>
      <c r="K18" s="19" t="s">
        <v>37</v>
      </c>
      <c r="L18" s="19">
        <v>38</v>
      </c>
      <c r="M18" s="19" t="s">
        <v>520</v>
      </c>
      <c r="O18">
        <v>2</v>
      </c>
      <c r="P18">
        <v>4</v>
      </c>
      <c r="R18">
        <v>2</v>
      </c>
      <c r="S18">
        <v>1</v>
      </c>
      <c r="U18">
        <v>1</v>
      </c>
    </row>
    <row r="19" spans="1:21" x14ac:dyDescent="0.25">
      <c r="A19" s="72">
        <v>2</v>
      </c>
      <c r="B19" s="55" t="s">
        <v>347</v>
      </c>
      <c r="C19" s="199"/>
      <c r="D19" s="199"/>
      <c r="E19" s="142" t="s">
        <v>330</v>
      </c>
      <c r="F19" s="142">
        <v>85</v>
      </c>
      <c r="G19" s="142">
        <v>28</v>
      </c>
      <c r="H19" s="142" t="s">
        <v>97</v>
      </c>
      <c r="I19" s="142">
        <v>188</v>
      </c>
      <c r="J19" s="19">
        <f>I19*1.5</f>
        <v>282</v>
      </c>
      <c r="K19" s="19" t="s">
        <v>37</v>
      </c>
      <c r="L19" s="19">
        <v>30</v>
      </c>
      <c r="M19" s="19"/>
    </row>
    <row r="20" spans="1:21" x14ac:dyDescent="0.25">
      <c r="A20" s="72">
        <v>3</v>
      </c>
      <c r="B20" s="55" t="s">
        <v>506</v>
      </c>
      <c r="C20" s="199"/>
      <c r="D20" s="199"/>
      <c r="E20" s="142">
        <v>84.4</v>
      </c>
      <c r="F20" s="142">
        <v>85</v>
      </c>
      <c r="G20" s="142">
        <v>32</v>
      </c>
      <c r="H20" s="142" t="s">
        <v>391</v>
      </c>
      <c r="I20" s="142">
        <v>125</v>
      </c>
      <c r="J20" s="19">
        <f>I20*2</f>
        <v>250</v>
      </c>
      <c r="K20" s="19" t="s">
        <v>28</v>
      </c>
      <c r="L20" s="19">
        <v>27</v>
      </c>
      <c r="M20" s="19"/>
      <c r="O20" s="142" t="s">
        <v>164</v>
      </c>
      <c r="R20" s="142" t="s">
        <v>356</v>
      </c>
      <c r="U20" s="142" t="s">
        <v>167</v>
      </c>
    </row>
    <row r="21" spans="1:21" x14ac:dyDescent="0.25">
      <c r="A21" s="72">
        <v>4</v>
      </c>
      <c r="B21" s="55" t="s">
        <v>668</v>
      </c>
      <c r="C21" s="199"/>
      <c r="D21" s="199"/>
      <c r="E21" s="142">
        <v>81.2</v>
      </c>
      <c r="F21" s="142">
        <v>85</v>
      </c>
      <c r="G21" s="142">
        <v>32</v>
      </c>
      <c r="H21" s="142" t="s">
        <v>5</v>
      </c>
      <c r="I21" s="142">
        <v>117</v>
      </c>
      <c r="J21" s="19">
        <f>I21*2</f>
        <v>234</v>
      </c>
      <c r="K21" s="19" t="s">
        <v>28</v>
      </c>
      <c r="L21" s="19">
        <v>25</v>
      </c>
      <c r="M21" s="19"/>
      <c r="O21">
        <f>L22+L28+L29</f>
        <v>99</v>
      </c>
      <c r="P21">
        <f>L46+L50+L66</f>
        <v>82</v>
      </c>
      <c r="R21">
        <f>L24</f>
        <v>30</v>
      </c>
      <c r="S21">
        <f>L74+L107</f>
        <v>50</v>
      </c>
      <c r="U21">
        <f>L26</f>
        <v>35</v>
      </c>
    </row>
    <row r="22" spans="1:21" x14ac:dyDescent="0.25">
      <c r="A22" s="72">
        <v>1</v>
      </c>
      <c r="B22" s="55" t="s">
        <v>195</v>
      </c>
      <c r="C22" s="199"/>
      <c r="D22" s="199"/>
      <c r="E22" s="142">
        <v>91.3</v>
      </c>
      <c r="F22" s="142">
        <v>95</v>
      </c>
      <c r="G22" s="142">
        <v>32</v>
      </c>
      <c r="H22" s="142" t="s">
        <v>164</v>
      </c>
      <c r="I22" s="142">
        <v>173</v>
      </c>
      <c r="J22" s="19">
        <f>I22*2</f>
        <v>346</v>
      </c>
      <c r="K22" s="19" t="s">
        <v>37</v>
      </c>
      <c r="L22" s="19">
        <v>38</v>
      </c>
      <c r="M22" s="19" t="s">
        <v>305</v>
      </c>
      <c r="O22">
        <v>3</v>
      </c>
      <c r="P22">
        <v>3</v>
      </c>
      <c r="R22">
        <v>1</v>
      </c>
      <c r="S22">
        <v>2</v>
      </c>
      <c r="U22">
        <v>1</v>
      </c>
    </row>
    <row r="23" spans="1:21" x14ac:dyDescent="0.25">
      <c r="A23" s="72">
        <v>2</v>
      </c>
      <c r="B23" s="55" t="s">
        <v>507</v>
      </c>
      <c r="C23" s="199"/>
      <c r="D23" s="199"/>
      <c r="E23" s="142" t="s">
        <v>591</v>
      </c>
      <c r="F23" s="142">
        <v>95</v>
      </c>
      <c r="G23" s="142">
        <v>28</v>
      </c>
      <c r="H23" s="142" t="s">
        <v>439</v>
      </c>
      <c r="I23" s="142">
        <v>205</v>
      </c>
      <c r="J23" s="19">
        <f>I23*1.5</f>
        <v>307.5</v>
      </c>
      <c r="K23" s="19" t="s">
        <v>37</v>
      </c>
      <c r="L23" s="19">
        <v>33</v>
      </c>
      <c r="M23" s="19"/>
    </row>
    <row r="24" spans="1:21" x14ac:dyDescent="0.25">
      <c r="A24" s="72">
        <v>3</v>
      </c>
      <c r="B24" s="55" t="s">
        <v>369</v>
      </c>
      <c r="C24" s="199"/>
      <c r="D24" s="199"/>
      <c r="E24" s="142">
        <v>89.2</v>
      </c>
      <c r="F24" s="142">
        <v>95</v>
      </c>
      <c r="G24" s="142">
        <v>32</v>
      </c>
      <c r="H24" s="142" t="s">
        <v>356</v>
      </c>
      <c r="I24" s="142">
        <v>148</v>
      </c>
      <c r="J24" s="19">
        <f>I24*2</f>
        <v>296</v>
      </c>
      <c r="K24" s="19" t="s">
        <v>37</v>
      </c>
      <c r="L24" s="19">
        <v>30</v>
      </c>
      <c r="M24" s="19"/>
      <c r="O24" s="142" t="s">
        <v>439</v>
      </c>
    </row>
    <row r="25" spans="1:21" x14ac:dyDescent="0.25">
      <c r="A25" s="72">
        <v>4</v>
      </c>
      <c r="B25" s="55" t="s">
        <v>667</v>
      </c>
      <c r="C25" s="199"/>
      <c r="D25" s="199"/>
      <c r="E25" s="142">
        <v>92.2</v>
      </c>
      <c r="F25" s="142">
        <v>95</v>
      </c>
      <c r="G25" s="142">
        <v>28</v>
      </c>
      <c r="H25" s="142" t="s">
        <v>7</v>
      </c>
      <c r="I25" s="142">
        <v>152</v>
      </c>
      <c r="J25" s="19">
        <f>I25*1.5</f>
        <v>228</v>
      </c>
      <c r="K25" s="19" t="s">
        <v>28</v>
      </c>
      <c r="L25" s="19">
        <v>25</v>
      </c>
      <c r="M25" s="19" t="s">
        <v>92</v>
      </c>
      <c r="O25">
        <f>L23</f>
        <v>33</v>
      </c>
    </row>
    <row r="26" spans="1:21" x14ac:dyDescent="0.25">
      <c r="A26" s="72">
        <v>1</v>
      </c>
      <c r="B26" s="55" t="s">
        <v>197</v>
      </c>
      <c r="C26" s="199"/>
      <c r="D26" s="199"/>
      <c r="E26" s="142" t="s">
        <v>646</v>
      </c>
      <c r="F26" s="142">
        <v>105</v>
      </c>
      <c r="G26" s="142">
        <v>32</v>
      </c>
      <c r="H26" s="142" t="s">
        <v>167</v>
      </c>
      <c r="I26" s="142">
        <v>131</v>
      </c>
      <c r="J26" s="19">
        <f>I26*2</f>
        <v>262</v>
      </c>
      <c r="K26" s="19" t="s">
        <v>28</v>
      </c>
      <c r="L26" s="19">
        <v>35</v>
      </c>
      <c r="M26" s="19"/>
      <c r="N26" s="275"/>
      <c r="O26" s="275">
        <v>1</v>
      </c>
      <c r="P26" s="275"/>
      <c r="Q26" s="275"/>
      <c r="R26" s="275"/>
      <c r="S26" s="275"/>
      <c r="T26" s="275"/>
      <c r="U26" s="275"/>
    </row>
    <row r="27" spans="1:21" ht="18.75" x14ac:dyDescent="0.25">
      <c r="A27" s="304" t="s">
        <v>66</v>
      </c>
      <c r="B27" s="304"/>
      <c r="C27" s="304"/>
      <c r="D27" s="304"/>
      <c r="E27" s="304"/>
      <c r="F27" s="304"/>
      <c r="G27" s="304"/>
      <c r="H27" s="304"/>
      <c r="I27" s="304"/>
      <c r="J27" s="304"/>
      <c r="K27" s="304"/>
      <c r="L27" s="304"/>
      <c r="M27" s="304"/>
    </row>
    <row r="28" spans="1:21" x14ac:dyDescent="0.25">
      <c r="A28" s="72">
        <v>1</v>
      </c>
      <c r="B28" s="55" t="s">
        <v>302</v>
      </c>
      <c r="C28" s="199"/>
      <c r="D28" s="199"/>
      <c r="E28" s="142">
        <v>54.6</v>
      </c>
      <c r="F28" s="142">
        <v>58</v>
      </c>
      <c r="G28" s="142">
        <v>12</v>
      </c>
      <c r="H28" s="142" t="s">
        <v>164</v>
      </c>
      <c r="I28" s="142">
        <v>211</v>
      </c>
      <c r="J28" s="182">
        <f>I28*0.5</f>
        <v>105.5</v>
      </c>
      <c r="K28" s="182">
        <v>1</v>
      </c>
      <c r="L28" s="182">
        <v>33</v>
      </c>
      <c r="M28" s="182" t="s">
        <v>305</v>
      </c>
      <c r="O28" s="142" t="s">
        <v>401</v>
      </c>
      <c r="Q28" s="142" t="s">
        <v>124</v>
      </c>
      <c r="S28" s="142" t="s">
        <v>182</v>
      </c>
    </row>
    <row r="29" spans="1:21" x14ac:dyDescent="0.25">
      <c r="A29" s="72">
        <v>2</v>
      </c>
      <c r="B29" s="55" t="s">
        <v>303</v>
      </c>
      <c r="C29" s="199"/>
      <c r="D29" s="199"/>
      <c r="E29" s="142">
        <v>57.3</v>
      </c>
      <c r="F29" s="142">
        <v>58</v>
      </c>
      <c r="G29" s="142">
        <v>12</v>
      </c>
      <c r="H29" s="142" t="s">
        <v>164</v>
      </c>
      <c r="I29" s="142">
        <v>158</v>
      </c>
      <c r="J29" s="182">
        <f>I29*0.5</f>
        <v>79</v>
      </c>
      <c r="K29" s="182">
        <v>1</v>
      </c>
      <c r="L29" s="182">
        <v>28</v>
      </c>
      <c r="M29" s="182" t="s">
        <v>305</v>
      </c>
      <c r="O29">
        <f>L32</f>
        <v>30</v>
      </c>
      <c r="Q29">
        <f>L33+L40+L43+L90+L106+L110+L111</f>
        <v>180</v>
      </c>
      <c r="S29">
        <f>L34+L36+L41+L67+L68+L79</f>
        <v>162</v>
      </c>
    </row>
    <row r="30" spans="1:21" x14ac:dyDescent="0.25">
      <c r="A30" s="72">
        <v>1</v>
      </c>
      <c r="B30" s="55" t="s">
        <v>57</v>
      </c>
      <c r="C30" s="199"/>
      <c r="D30" s="199"/>
      <c r="E30" s="142" t="s">
        <v>617</v>
      </c>
      <c r="F30" s="142">
        <v>68</v>
      </c>
      <c r="G30" s="142">
        <v>16</v>
      </c>
      <c r="H30" s="142" t="s">
        <v>111</v>
      </c>
      <c r="I30" s="142">
        <v>161</v>
      </c>
      <c r="J30" s="182">
        <f>I30*1</f>
        <v>161</v>
      </c>
      <c r="K30" s="182">
        <v>1</v>
      </c>
      <c r="L30" s="182">
        <v>33</v>
      </c>
      <c r="M30" s="182" t="s">
        <v>79</v>
      </c>
      <c r="O30">
        <v>1</v>
      </c>
      <c r="Q30">
        <v>7</v>
      </c>
      <c r="S30">
        <v>6</v>
      </c>
    </row>
    <row r="31" spans="1:21" ht="18.75" x14ac:dyDescent="0.25">
      <c r="A31" s="304" t="s">
        <v>41</v>
      </c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</row>
    <row r="32" spans="1:21" x14ac:dyDescent="0.25">
      <c r="A32" s="72">
        <v>1</v>
      </c>
      <c r="B32" s="55" t="s">
        <v>432</v>
      </c>
      <c r="C32" s="199"/>
      <c r="D32" s="199"/>
      <c r="E32" s="142">
        <v>60</v>
      </c>
      <c r="F32" s="142">
        <v>63</v>
      </c>
      <c r="G32" s="142">
        <v>16</v>
      </c>
      <c r="H32" s="142" t="s">
        <v>401</v>
      </c>
      <c r="I32" s="142">
        <v>150</v>
      </c>
      <c r="J32" s="19">
        <f>I32*1</f>
        <v>150</v>
      </c>
      <c r="K32" s="19">
        <v>2</v>
      </c>
      <c r="L32" s="78">
        <v>30</v>
      </c>
      <c r="M32" s="19"/>
      <c r="O32" s="142" t="s">
        <v>83</v>
      </c>
      <c r="Q32" s="142" t="s">
        <v>265</v>
      </c>
      <c r="S32" s="142" t="s">
        <v>542</v>
      </c>
    </row>
    <row r="33" spans="1:19" x14ac:dyDescent="0.25">
      <c r="A33" s="72">
        <v>1</v>
      </c>
      <c r="B33" s="55" t="s">
        <v>201</v>
      </c>
      <c r="C33" s="199"/>
      <c r="D33" s="199"/>
      <c r="E33" s="142" t="s">
        <v>255</v>
      </c>
      <c r="F33" s="142">
        <v>68</v>
      </c>
      <c r="G33" s="142">
        <v>16</v>
      </c>
      <c r="H33" s="142" t="s">
        <v>124</v>
      </c>
      <c r="I33" s="142">
        <v>203</v>
      </c>
      <c r="J33" s="19">
        <f>I33*1</f>
        <v>203</v>
      </c>
      <c r="K33" s="19">
        <v>1</v>
      </c>
      <c r="L33" s="78">
        <v>30</v>
      </c>
      <c r="M33" s="19"/>
      <c r="O33">
        <f>L35</f>
        <v>25</v>
      </c>
      <c r="Q33">
        <f>L39</f>
        <v>30</v>
      </c>
      <c r="S33">
        <f>L42</f>
        <v>20</v>
      </c>
    </row>
    <row r="34" spans="1:19" x14ac:dyDescent="0.25">
      <c r="A34" s="72">
        <v>1</v>
      </c>
      <c r="B34" s="55" t="s">
        <v>669</v>
      </c>
      <c r="C34" s="199"/>
      <c r="D34" s="199"/>
      <c r="E34" s="142">
        <v>72.8</v>
      </c>
      <c r="F34" s="142">
        <v>73</v>
      </c>
      <c r="G34" s="142">
        <v>24</v>
      </c>
      <c r="H34" s="142" t="s">
        <v>182</v>
      </c>
      <c r="I34" s="142">
        <v>195</v>
      </c>
      <c r="J34" s="19">
        <f>I34*2</f>
        <v>390</v>
      </c>
      <c r="K34" s="19" t="s">
        <v>28</v>
      </c>
      <c r="L34" s="78">
        <v>30</v>
      </c>
      <c r="M34" s="19"/>
      <c r="O34">
        <v>1</v>
      </c>
      <c r="Q34">
        <v>1</v>
      </c>
      <c r="S34">
        <v>1</v>
      </c>
    </row>
    <row r="35" spans="1:19" x14ac:dyDescent="0.25">
      <c r="A35" s="72">
        <v>2</v>
      </c>
      <c r="B35" s="55" t="s">
        <v>531</v>
      </c>
      <c r="C35" s="199"/>
      <c r="D35" s="199"/>
      <c r="E35" s="142" t="s">
        <v>403</v>
      </c>
      <c r="F35" s="142">
        <v>73</v>
      </c>
      <c r="G35" s="142">
        <v>24</v>
      </c>
      <c r="H35" s="142" t="s">
        <v>83</v>
      </c>
      <c r="I35" s="142">
        <v>134</v>
      </c>
      <c r="J35" s="19">
        <f>I35*2</f>
        <v>268</v>
      </c>
      <c r="K35" s="19">
        <v>1</v>
      </c>
      <c r="L35" s="78">
        <v>25</v>
      </c>
      <c r="M35" s="19"/>
    </row>
    <row r="36" spans="1:19" x14ac:dyDescent="0.25">
      <c r="A36" s="72">
        <v>1</v>
      </c>
      <c r="B36" s="55" t="s">
        <v>647</v>
      </c>
      <c r="C36" s="199"/>
      <c r="D36" s="199"/>
      <c r="E36" s="142">
        <v>74</v>
      </c>
      <c r="F36" s="142">
        <v>78</v>
      </c>
      <c r="G36" s="142">
        <v>20</v>
      </c>
      <c r="H36" s="142" t="s">
        <v>182</v>
      </c>
      <c r="I36" s="142">
        <v>215</v>
      </c>
      <c r="J36" s="19">
        <f>I36*1.5</f>
        <v>322.5</v>
      </c>
      <c r="K36" s="19">
        <v>1</v>
      </c>
      <c r="L36" s="78">
        <v>30</v>
      </c>
      <c r="M36" s="19"/>
      <c r="O36" s="142" t="s">
        <v>127</v>
      </c>
      <c r="Q36" s="142" t="s">
        <v>450</v>
      </c>
      <c r="S36" s="142" t="s">
        <v>128</v>
      </c>
    </row>
    <row r="37" spans="1:19" x14ac:dyDescent="0.25">
      <c r="A37" s="72">
        <v>2</v>
      </c>
      <c r="B37" s="55" t="s">
        <v>433</v>
      </c>
      <c r="C37" s="199"/>
      <c r="D37" s="199"/>
      <c r="E37" s="142">
        <v>76</v>
      </c>
      <c r="F37" s="142">
        <v>78</v>
      </c>
      <c r="G37" s="142">
        <v>20</v>
      </c>
      <c r="H37" s="142" t="s">
        <v>97</v>
      </c>
      <c r="I37" s="142">
        <v>104</v>
      </c>
      <c r="J37" s="19">
        <f>I37*1.5</f>
        <v>156</v>
      </c>
      <c r="K37" s="19">
        <v>3</v>
      </c>
      <c r="L37" s="78">
        <v>25</v>
      </c>
      <c r="M37" s="19"/>
      <c r="O37">
        <f>L44+L49</f>
        <v>55</v>
      </c>
      <c r="Q37">
        <f>L45+L80</f>
        <v>47</v>
      </c>
      <c r="S37">
        <f>L47</f>
        <v>20</v>
      </c>
    </row>
    <row r="38" spans="1:19" x14ac:dyDescent="0.25">
      <c r="A38" s="72"/>
      <c r="B38" s="55" t="s">
        <v>68</v>
      </c>
      <c r="C38" s="199"/>
      <c r="D38" s="199"/>
      <c r="E38" s="142">
        <v>75.95</v>
      </c>
      <c r="F38" s="142">
        <v>78</v>
      </c>
      <c r="G38" s="142">
        <v>20</v>
      </c>
      <c r="H38" s="142" t="s">
        <v>69</v>
      </c>
      <c r="I38" s="142"/>
      <c r="J38" s="19"/>
      <c r="K38" s="19"/>
      <c r="L38" s="78"/>
      <c r="M38" s="19"/>
      <c r="O38">
        <v>2</v>
      </c>
      <c r="Q38">
        <v>2</v>
      </c>
      <c r="S38">
        <v>1</v>
      </c>
    </row>
    <row r="39" spans="1:19" x14ac:dyDescent="0.25">
      <c r="A39" s="72">
        <v>1</v>
      </c>
      <c r="B39" s="55" t="s">
        <v>297</v>
      </c>
      <c r="C39" s="199"/>
      <c r="D39" s="199"/>
      <c r="E39" s="142" t="s">
        <v>330</v>
      </c>
      <c r="F39" s="142">
        <v>85</v>
      </c>
      <c r="G39" s="142">
        <v>24</v>
      </c>
      <c r="H39" s="142" t="s">
        <v>265</v>
      </c>
      <c r="I39" s="142">
        <v>230</v>
      </c>
      <c r="J39" s="19">
        <f>I39*2</f>
        <v>460</v>
      </c>
      <c r="K39" s="19" t="s">
        <v>28</v>
      </c>
      <c r="L39" s="78">
        <v>30</v>
      </c>
      <c r="M39" s="19"/>
    </row>
    <row r="40" spans="1:19" x14ac:dyDescent="0.25">
      <c r="A40" s="72">
        <v>2</v>
      </c>
      <c r="B40" s="55" t="s">
        <v>205</v>
      </c>
      <c r="C40" s="199"/>
      <c r="D40" s="199"/>
      <c r="E40" s="142">
        <v>81</v>
      </c>
      <c r="F40" s="142">
        <v>85</v>
      </c>
      <c r="G40" s="142">
        <v>24</v>
      </c>
      <c r="H40" s="142" t="s">
        <v>124</v>
      </c>
      <c r="I40" s="142">
        <v>209</v>
      </c>
      <c r="J40" s="19">
        <f>I40*2</f>
        <v>418</v>
      </c>
      <c r="K40" s="19" t="s">
        <v>28</v>
      </c>
      <c r="L40" s="78">
        <v>25</v>
      </c>
      <c r="M40" s="19"/>
      <c r="O40" s="142" t="s">
        <v>537</v>
      </c>
    </row>
    <row r="41" spans="1:19" x14ac:dyDescent="0.25">
      <c r="A41" s="72">
        <v>3</v>
      </c>
      <c r="B41" s="55" t="s">
        <v>396</v>
      </c>
      <c r="C41" s="199"/>
      <c r="D41" s="199"/>
      <c r="E41" s="142" t="s">
        <v>88</v>
      </c>
      <c r="F41" s="142">
        <v>85</v>
      </c>
      <c r="G41" s="142">
        <v>24</v>
      </c>
      <c r="H41" s="142" t="s">
        <v>182</v>
      </c>
      <c r="I41" s="142">
        <v>201</v>
      </c>
      <c r="J41" s="19">
        <f>I41*2</f>
        <v>402</v>
      </c>
      <c r="K41" s="19" t="s">
        <v>28</v>
      </c>
      <c r="L41" s="78">
        <v>22</v>
      </c>
      <c r="M41" s="19"/>
      <c r="O41">
        <f>L48</f>
        <v>30</v>
      </c>
    </row>
    <row r="42" spans="1:19" x14ac:dyDescent="0.25">
      <c r="A42" s="72">
        <v>4</v>
      </c>
      <c r="B42" s="55" t="s">
        <v>528</v>
      </c>
      <c r="C42" s="199"/>
      <c r="D42" s="199"/>
      <c r="E42" s="142" t="s">
        <v>648</v>
      </c>
      <c r="F42" s="142">
        <v>85</v>
      </c>
      <c r="G42" s="142">
        <v>28</v>
      </c>
      <c r="H42" s="142" t="s">
        <v>542</v>
      </c>
      <c r="I42" s="142">
        <v>120</v>
      </c>
      <c r="J42" s="19">
        <f>I42*2.5</f>
        <v>300</v>
      </c>
      <c r="K42" s="19">
        <v>1</v>
      </c>
      <c r="L42" s="78">
        <v>20</v>
      </c>
      <c r="M42" s="19"/>
      <c r="O42">
        <v>1</v>
      </c>
    </row>
    <row r="43" spans="1:19" x14ac:dyDescent="0.25">
      <c r="A43" s="72">
        <v>5</v>
      </c>
      <c r="B43" s="55" t="s">
        <v>296</v>
      </c>
      <c r="C43" s="199"/>
      <c r="D43" s="199"/>
      <c r="E43" s="142">
        <v>79.099999999999994</v>
      </c>
      <c r="F43" s="142">
        <v>85</v>
      </c>
      <c r="G43" s="142">
        <v>16</v>
      </c>
      <c r="H43" s="142" t="s">
        <v>124</v>
      </c>
      <c r="I43" s="142">
        <v>220</v>
      </c>
      <c r="J43" s="19">
        <f>I43*1</f>
        <v>220</v>
      </c>
      <c r="K43" s="19">
        <v>1</v>
      </c>
      <c r="L43" s="78">
        <v>18</v>
      </c>
      <c r="M43" s="19"/>
    </row>
    <row r="44" spans="1:19" x14ac:dyDescent="0.25">
      <c r="A44" s="72">
        <v>1</v>
      </c>
      <c r="B44" s="55" t="s">
        <v>208</v>
      </c>
      <c r="C44" s="199"/>
      <c r="D44" s="199"/>
      <c r="E44" s="142">
        <v>88.2</v>
      </c>
      <c r="F44" s="142">
        <v>95</v>
      </c>
      <c r="G44" s="142">
        <v>24</v>
      </c>
      <c r="H44" s="142" t="s">
        <v>127</v>
      </c>
      <c r="I44" s="142">
        <v>177</v>
      </c>
      <c r="J44" s="19">
        <f>I44*2</f>
        <v>354</v>
      </c>
      <c r="K44" s="19">
        <v>1</v>
      </c>
      <c r="L44" s="78">
        <v>30</v>
      </c>
      <c r="M44" s="19"/>
    </row>
    <row r="45" spans="1:19" x14ac:dyDescent="0.25">
      <c r="A45" s="72">
        <v>2</v>
      </c>
      <c r="B45" s="55" t="s">
        <v>670</v>
      </c>
      <c r="C45" s="199"/>
      <c r="D45" s="199"/>
      <c r="E45" s="142">
        <v>87.9</v>
      </c>
      <c r="F45" s="142">
        <v>95</v>
      </c>
      <c r="G45" s="142">
        <v>28</v>
      </c>
      <c r="H45" s="142" t="s">
        <v>450</v>
      </c>
      <c r="I45" s="142">
        <v>138</v>
      </c>
      <c r="J45" s="19">
        <f>I45*2.5</f>
        <v>345</v>
      </c>
      <c r="K45" s="19">
        <v>1</v>
      </c>
      <c r="L45" s="78">
        <v>25</v>
      </c>
      <c r="M45" s="19"/>
    </row>
    <row r="46" spans="1:19" x14ac:dyDescent="0.25">
      <c r="A46" s="72">
        <v>3</v>
      </c>
      <c r="B46" s="55" t="s">
        <v>373</v>
      </c>
      <c r="C46" s="199"/>
      <c r="D46" s="199"/>
      <c r="E46" s="142">
        <v>92.2</v>
      </c>
      <c r="F46" s="142">
        <v>95</v>
      </c>
      <c r="G46" s="142">
        <v>20</v>
      </c>
      <c r="H46" s="142" t="s">
        <v>164</v>
      </c>
      <c r="I46" s="142">
        <v>160</v>
      </c>
      <c r="J46" s="19">
        <f>I46*1.5</f>
        <v>240</v>
      </c>
      <c r="K46" s="19">
        <v>2</v>
      </c>
      <c r="L46" s="78">
        <v>22</v>
      </c>
      <c r="M46" s="19" t="s">
        <v>305</v>
      </c>
    </row>
    <row r="47" spans="1:19" x14ac:dyDescent="0.25">
      <c r="A47" s="72">
        <v>4</v>
      </c>
      <c r="B47" s="55" t="s">
        <v>213</v>
      </c>
      <c r="C47" s="199"/>
      <c r="D47" s="199"/>
      <c r="E47" s="142">
        <v>89</v>
      </c>
      <c r="F47" s="142">
        <v>95</v>
      </c>
      <c r="G47" s="142">
        <v>16</v>
      </c>
      <c r="H47" s="142" t="s">
        <v>128</v>
      </c>
      <c r="I47" s="142">
        <v>189</v>
      </c>
      <c r="J47" s="19">
        <f>I47*1</f>
        <v>189</v>
      </c>
      <c r="K47" s="19">
        <v>2</v>
      </c>
      <c r="L47" s="78">
        <v>20</v>
      </c>
      <c r="M47" s="19"/>
    </row>
    <row r="48" spans="1:19" x14ac:dyDescent="0.25">
      <c r="A48" s="72">
        <v>1</v>
      </c>
      <c r="B48" s="55" t="s">
        <v>671</v>
      </c>
      <c r="C48" s="199"/>
      <c r="D48" s="199"/>
      <c r="E48" s="142">
        <v>97</v>
      </c>
      <c r="F48" s="142">
        <v>105</v>
      </c>
      <c r="G48" s="142">
        <v>24</v>
      </c>
      <c r="H48" s="142" t="s">
        <v>537</v>
      </c>
      <c r="I48" s="142">
        <v>251</v>
      </c>
      <c r="J48" s="19">
        <f>I48*2</f>
        <v>502</v>
      </c>
      <c r="K48" s="19" t="s">
        <v>28</v>
      </c>
      <c r="L48" s="78">
        <v>30</v>
      </c>
      <c r="M48" s="19"/>
    </row>
    <row r="49" spans="1:13" x14ac:dyDescent="0.25">
      <c r="A49" s="72">
        <v>2</v>
      </c>
      <c r="B49" s="55" t="s">
        <v>372</v>
      </c>
      <c r="C49" s="199"/>
      <c r="D49" s="199"/>
      <c r="E49" s="142">
        <v>96.3</v>
      </c>
      <c r="F49" s="142">
        <v>105</v>
      </c>
      <c r="G49" s="142">
        <v>24</v>
      </c>
      <c r="H49" s="142" t="s">
        <v>127</v>
      </c>
      <c r="I49" s="142">
        <v>206</v>
      </c>
      <c r="J49" s="19">
        <f>I49*2</f>
        <v>412</v>
      </c>
      <c r="K49" s="19" t="s">
        <v>28</v>
      </c>
      <c r="L49" s="78">
        <v>25</v>
      </c>
      <c r="M49" s="19"/>
    </row>
    <row r="50" spans="1:13" x14ac:dyDescent="0.25">
      <c r="A50" s="72">
        <v>1</v>
      </c>
      <c r="B50" s="55" t="s">
        <v>511</v>
      </c>
      <c r="C50" s="199"/>
      <c r="D50" s="199"/>
      <c r="E50" s="142">
        <v>112</v>
      </c>
      <c r="F50" s="142" t="s">
        <v>607</v>
      </c>
      <c r="G50" s="142">
        <v>16</v>
      </c>
      <c r="H50" s="142" t="s">
        <v>164</v>
      </c>
      <c r="I50" s="142">
        <v>172</v>
      </c>
      <c r="J50" s="19">
        <f>I50*1</f>
        <v>172</v>
      </c>
      <c r="K50" s="19">
        <v>3</v>
      </c>
      <c r="L50" s="78">
        <v>30</v>
      </c>
      <c r="M50" s="19" t="s">
        <v>305</v>
      </c>
    </row>
    <row r="51" spans="1:13" x14ac:dyDescent="0.25">
      <c r="A51" s="100"/>
      <c r="C51" s="79"/>
      <c r="D51" s="79"/>
      <c r="E51" s="97"/>
      <c r="F51" s="97"/>
      <c r="G51" s="97"/>
      <c r="H51" s="97"/>
      <c r="I51" s="163"/>
      <c r="J51" s="79"/>
      <c r="K51" s="79"/>
      <c r="L51" s="79"/>
      <c r="M51" s="99"/>
    </row>
    <row r="52" spans="1:13" x14ac:dyDescent="0.25">
      <c r="D52" s="18" t="s">
        <v>24</v>
      </c>
      <c r="G52" s="18" t="s">
        <v>23</v>
      </c>
      <c r="I52" s="163" t="s">
        <v>29</v>
      </c>
    </row>
    <row r="53" spans="1:13" x14ac:dyDescent="0.25">
      <c r="A53" s="100"/>
      <c r="B53" s="96"/>
      <c r="C53" s="79"/>
      <c r="D53" s="79"/>
      <c r="E53" s="97"/>
      <c r="F53" s="97"/>
      <c r="G53" s="97"/>
      <c r="H53" s="97"/>
      <c r="I53" s="163"/>
      <c r="J53" s="79"/>
      <c r="K53" s="79"/>
      <c r="L53" s="79"/>
      <c r="M53" s="99"/>
    </row>
    <row r="54" spans="1:13" x14ac:dyDescent="0.25">
      <c r="A54" s="306" t="s">
        <v>665</v>
      </c>
      <c r="B54" s="298"/>
      <c r="C54" s="258"/>
      <c r="D54" s="2"/>
      <c r="E54" s="2"/>
      <c r="F54" s="2"/>
      <c r="G54" s="2"/>
      <c r="H54" s="2"/>
      <c r="I54" s="163"/>
      <c r="J54" s="2"/>
      <c r="K54" s="2"/>
      <c r="L54" s="2"/>
      <c r="M54" s="3"/>
    </row>
    <row r="55" spans="1:13" ht="20.25" x14ac:dyDescent="0.3">
      <c r="A55" s="300" t="s">
        <v>10</v>
      </c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</row>
    <row r="56" spans="1:13" ht="20.25" x14ac:dyDescent="0.3">
      <c r="A56" s="300" t="s">
        <v>90</v>
      </c>
      <c r="B56" s="300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</row>
    <row r="57" spans="1:13" ht="20.25" x14ac:dyDescent="0.3">
      <c r="A57" s="259"/>
      <c r="B57" s="259"/>
      <c r="C57" s="259"/>
      <c r="D57" s="259"/>
      <c r="E57" s="259"/>
      <c r="F57" s="259"/>
      <c r="G57" s="259"/>
      <c r="H57" s="259"/>
      <c r="I57" s="259"/>
      <c r="J57" s="259"/>
      <c r="K57" s="259"/>
      <c r="L57" s="259"/>
      <c r="M57" s="259"/>
    </row>
    <row r="58" spans="1:13" ht="22.5" x14ac:dyDescent="0.3">
      <c r="A58" s="301" t="s">
        <v>25</v>
      </c>
      <c r="B58" s="301"/>
      <c r="C58" s="301"/>
      <c r="D58" s="301"/>
      <c r="E58" s="301"/>
      <c r="F58" s="301"/>
      <c r="G58" s="301"/>
      <c r="H58" s="301"/>
      <c r="I58" s="301"/>
      <c r="J58" s="301"/>
      <c r="K58" s="301"/>
      <c r="L58" s="301"/>
      <c r="M58" s="301"/>
    </row>
    <row r="59" spans="1:13" ht="22.5" x14ac:dyDescent="0.3">
      <c r="A59" s="301"/>
      <c r="B59" s="301"/>
      <c r="C59" s="301"/>
      <c r="D59" s="301"/>
      <c r="E59" s="301"/>
      <c r="F59" s="301"/>
      <c r="G59" s="301"/>
      <c r="H59" s="301"/>
      <c r="I59" s="301"/>
      <c r="J59" s="301"/>
      <c r="K59" s="301"/>
      <c r="L59" s="301"/>
      <c r="M59" s="301"/>
    </row>
    <row r="60" spans="1:13" ht="23.25" x14ac:dyDescent="0.35">
      <c r="A60" s="302" t="s">
        <v>11</v>
      </c>
      <c r="B60" s="302"/>
      <c r="C60" s="302"/>
      <c r="D60" s="302"/>
      <c r="E60" s="302"/>
      <c r="F60" s="302"/>
      <c r="G60" s="302"/>
      <c r="H60" s="302"/>
      <c r="I60" s="302"/>
      <c r="J60" s="302"/>
      <c r="K60" s="302"/>
      <c r="L60" s="302"/>
      <c r="M60" s="302"/>
    </row>
    <row r="61" spans="1:13" ht="18.75" x14ac:dyDescent="0.3">
      <c r="A61" s="303" t="s">
        <v>664</v>
      </c>
      <c r="B61" s="303"/>
      <c r="C61" s="303"/>
      <c r="D61" s="303"/>
      <c r="E61" s="303"/>
      <c r="F61" s="303"/>
      <c r="G61" s="303"/>
      <c r="H61" s="303"/>
      <c r="I61" s="303"/>
      <c r="J61" s="303"/>
      <c r="K61" s="303"/>
      <c r="L61" s="303"/>
      <c r="M61" s="303"/>
    </row>
    <row r="62" spans="1:13" ht="18.75" x14ac:dyDescent="0.3">
      <c r="A62" s="261"/>
      <c r="B62" s="261"/>
      <c r="C62" s="261"/>
      <c r="D62" s="261"/>
      <c r="E62" s="261"/>
      <c r="F62" s="261"/>
      <c r="G62" s="261"/>
      <c r="H62" s="261"/>
      <c r="I62" s="163"/>
      <c r="J62" s="261"/>
      <c r="K62" s="261"/>
      <c r="L62" s="261"/>
      <c r="M62" s="261"/>
    </row>
    <row r="63" spans="1:13" x14ac:dyDescent="0.25">
      <c r="A63" s="299"/>
      <c r="B63" s="299"/>
      <c r="C63" s="299"/>
      <c r="D63" s="299"/>
      <c r="E63" s="299"/>
      <c r="F63" s="299"/>
      <c r="G63" s="299"/>
      <c r="H63" s="299"/>
      <c r="I63" s="299"/>
      <c r="J63" s="299"/>
      <c r="K63" s="299"/>
      <c r="L63" s="299"/>
      <c r="M63" s="299"/>
    </row>
    <row r="64" spans="1:13" ht="22.5" x14ac:dyDescent="0.25">
      <c r="A64" s="89" t="s">
        <v>12</v>
      </c>
      <c r="B64" s="89" t="s">
        <v>13</v>
      </c>
      <c r="C64" s="89" t="s">
        <v>14</v>
      </c>
      <c r="D64" s="89" t="s">
        <v>15</v>
      </c>
      <c r="E64" s="89" t="s">
        <v>16</v>
      </c>
      <c r="F64" s="89" t="s">
        <v>0</v>
      </c>
      <c r="G64" s="89" t="s">
        <v>17</v>
      </c>
      <c r="H64" s="89" t="s">
        <v>18</v>
      </c>
      <c r="I64" s="89" t="s">
        <v>20</v>
      </c>
      <c r="J64" s="89" t="s">
        <v>1</v>
      </c>
      <c r="K64" s="89" t="s">
        <v>15</v>
      </c>
      <c r="L64" s="85" t="s">
        <v>38</v>
      </c>
      <c r="M64" s="29" t="s">
        <v>21</v>
      </c>
    </row>
    <row r="65" spans="1:16" ht="18.75" x14ac:dyDescent="0.25">
      <c r="A65" s="304" t="s">
        <v>42</v>
      </c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P65" s="142" t="s">
        <v>365</v>
      </c>
    </row>
    <row r="66" spans="1:16" x14ac:dyDescent="0.25">
      <c r="A66" s="72">
        <v>1</v>
      </c>
      <c r="B66" s="55" t="s">
        <v>672</v>
      </c>
      <c r="C66" s="199"/>
      <c r="D66" s="199"/>
      <c r="E66" s="142">
        <v>52.5</v>
      </c>
      <c r="F66" s="142">
        <v>53</v>
      </c>
      <c r="G66" s="142">
        <v>12</v>
      </c>
      <c r="H66" s="142" t="s">
        <v>164</v>
      </c>
      <c r="I66" s="142">
        <v>149</v>
      </c>
      <c r="J66" s="78">
        <f>I66*1.5</f>
        <v>223.5</v>
      </c>
      <c r="K66" s="78">
        <v>1</v>
      </c>
      <c r="L66" s="78">
        <v>30</v>
      </c>
      <c r="M66" s="19" t="s">
        <v>305</v>
      </c>
      <c r="P66">
        <f>L71+L93</f>
        <v>60</v>
      </c>
    </row>
    <row r="67" spans="1:16" x14ac:dyDescent="0.25">
      <c r="A67" s="72">
        <v>2</v>
      </c>
      <c r="B67" s="55" t="s">
        <v>673</v>
      </c>
      <c r="C67" s="199"/>
      <c r="D67" s="199"/>
      <c r="E67" s="142">
        <v>50.8</v>
      </c>
      <c r="F67" s="142">
        <v>53</v>
      </c>
      <c r="G67" s="142">
        <v>12</v>
      </c>
      <c r="H67" s="142" t="s">
        <v>182</v>
      </c>
      <c r="I67" s="142">
        <v>93</v>
      </c>
      <c r="J67" s="78">
        <f>I67*1.5</f>
        <v>139.5</v>
      </c>
      <c r="K67" s="78">
        <v>2</v>
      </c>
      <c r="L67" s="78">
        <v>25</v>
      </c>
      <c r="M67" s="19"/>
      <c r="P67">
        <v>2</v>
      </c>
    </row>
    <row r="68" spans="1:16" x14ac:dyDescent="0.25">
      <c r="A68" s="72">
        <v>1</v>
      </c>
      <c r="B68" s="55" t="s">
        <v>649</v>
      </c>
      <c r="C68" s="199"/>
      <c r="D68" s="199"/>
      <c r="E68" s="142">
        <v>56.3</v>
      </c>
      <c r="F68" s="142">
        <v>58</v>
      </c>
      <c r="G68" s="142">
        <v>12</v>
      </c>
      <c r="H68" s="142" t="s">
        <v>182</v>
      </c>
      <c r="I68" s="142">
        <v>120</v>
      </c>
      <c r="J68" s="78">
        <f>I68*1.5</f>
        <v>180</v>
      </c>
      <c r="K68" s="78">
        <v>2</v>
      </c>
      <c r="L68" s="78">
        <v>30</v>
      </c>
      <c r="M68" s="19"/>
    </row>
    <row r="69" spans="1:16" x14ac:dyDescent="0.25">
      <c r="A69" s="72"/>
      <c r="B69" s="55" t="s">
        <v>270</v>
      </c>
      <c r="C69" s="199"/>
      <c r="D69" s="199"/>
      <c r="E69" s="142">
        <v>54.8</v>
      </c>
      <c r="F69" s="142">
        <v>58</v>
      </c>
      <c r="G69" s="142">
        <v>16</v>
      </c>
      <c r="H69" s="142" t="s">
        <v>164</v>
      </c>
      <c r="I69" s="142"/>
      <c r="J69" s="78"/>
      <c r="K69" s="78"/>
      <c r="L69" s="78"/>
      <c r="M69" s="19" t="s">
        <v>305</v>
      </c>
      <c r="P69" s="142" t="s">
        <v>622</v>
      </c>
    </row>
    <row r="70" spans="1:16" x14ac:dyDescent="0.25">
      <c r="A70" s="72">
        <v>1</v>
      </c>
      <c r="B70" s="55" t="s">
        <v>409</v>
      </c>
      <c r="C70" s="199"/>
      <c r="D70" s="199"/>
      <c r="E70" s="142">
        <v>62.65</v>
      </c>
      <c r="F70" s="142">
        <v>63</v>
      </c>
      <c r="G70" s="142">
        <v>8</v>
      </c>
      <c r="H70" s="142" t="s">
        <v>97</v>
      </c>
      <c r="I70" s="142">
        <v>252</v>
      </c>
      <c r="J70" s="78">
        <f>I70*1</f>
        <v>252</v>
      </c>
      <c r="K70" s="78">
        <v>1</v>
      </c>
      <c r="L70" s="78">
        <v>30</v>
      </c>
      <c r="M70" s="19"/>
      <c r="P70">
        <f>L72+L75+L87+L95+L98+L99+L102+L103+L108+L116+L117</f>
        <v>241</v>
      </c>
    </row>
    <row r="71" spans="1:16" x14ac:dyDescent="0.25">
      <c r="A71" s="72">
        <v>1</v>
      </c>
      <c r="B71" s="55" t="s">
        <v>674</v>
      </c>
      <c r="C71" s="199"/>
      <c r="D71" s="199"/>
      <c r="E71" s="142" t="s">
        <v>412</v>
      </c>
      <c r="F71" s="142">
        <v>68</v>
      </c>
      <c r="G71" s="142">
        <v>12</v>
      </c>
      <c r="H71" s="142" t="s">
        <v>365</v>
      </c>
      <c r="I71" s="142">
        <v>172</v>
      </c>
      <c r="J71" s="78">
        <f>I71*1.5</f>
        <v>258</v>
      </c>
      <c r="K71" s="78">
        <v>2</v>
      </c>
      <c r="L71" s="78">
        <v>30</v>
      </c>
      <c r="M71" s="19"/>
      <c r="P71">
        <v>11</v>
      </c>
    </row>
    <row r="72" spans="1:16" x14ac:dyDescent="0.25">
      <c r="A72" s="72">
        <v>2</v>
      </c>
      <c r="B72" s="55" t="s">
        <v>636</v>
      </c>
      <c r="C72" s="199"/>
      <c r="D72" s="199"/>
      <c r="E72" s="142">
        <v>63.1</v>
      </c>
      <c r="F72" s="142">
        <v>68</v>
      </c>
      <c r="G72" s="142">
        <v>10</v>
      </c>
      <c r="H72" s="142" t="s">
        <v>622</v>
      </c>
      <c r="I72" s="142">
        <v>130</v>
      </c>
      <c r="J72" s="78">
        <f>I72*1.3</f>
        <v>169</v>
      </c>
      <c r="K72" s="78"/>
      <c r="L72" s="78">
        <v>25</v>
      </c>
      <c r="M72" s="19"/>
    </row>
    <row r="73" spans="1:16" x14ac:dyDescent="0.25">
      <c r="A73" s="72">
        <v>1</v>
      </c>
      <c r="B73" s="55" t="s">
        <v>675</v>
      </c>
      <c r="C73" s="199"/>
      <c r="D73" s="199"/>
      <c r="E73" s="142">
        <v>90</v>
      </c>
      <c r="F73" s="142" t="s">
        <v>47</v>
      </c>
      <c r="G73" s="142">
        <v>16</v>
      </c>
      <c r="H73" s="142" t="s">
        <v>51</v>
      </c>
      <c r="I73" s="142">
        <v>181</v>
      </c>
      <c r="J73" s="78">
        <f>I73*2</f>
        <v>362</v>
      </c>
      <c r="K73" s="78">
        <v>1</v>
      </c>
      <c r="L73" s="78">
        <v>30</v>
      </c>
      <c r="M73" s="19"/>
      <c r="P73" s="142" t="s">
        <v>51</v>
      </c>
    </row>
    <row r="74" spans="1:16" x14ac:dyDescent="0.25">
      <c r="A74" s="72">
        <v>2</v>
      </c>
      <c r="B74" s="55" t="s">
        <v>650</v>
      </c>
      <c r="C74" s="199"/>
      <c r="D74" s="199"/>
      <c r="E74" s="142">
        <v>80.599999999999994</v>
      </c>
      <c r="F74" s="142" t="s">
        <v>47</v>
      </c>
      <c r="G74" s="142">
        <v>16</v>
      </c>
      <c r="H74" s="142" t="s">
        <v>356</v>
      </c>
      <c r="I74" s="142">
        <v>177</v>
      </c>
      <c r="J74" s="78">
        <f>I74*2</f>
        <v>354</v>
      </c>
      <c r="K74" s="78">
        <v>1</v>
      </c>
      <c r="L74" s="78">
        <v>25</v>
      </c>
      <c r="M74" s="19"/>
      <c r="P74">
        <f>L73</f>
        <v>30</v>
      </c>
    </row>
    <row r="75" spans="1:16" x14ac:dyDescent="0.25">
      <c r="A75" s="72">
        <v>3</v>
      </c>
      <c r="B75" s="55" t="s">
        <v>676</v>
      </c>
      <c r="C75" s="199"/>
      <c r="D75" s="199"/>
      <c r="E75" s="142">
        <v>90.4</v>
      </c>
      <c r="F75" s="142" t="s">
        <v>47</v>
      </c>
      <c r="G75" s="142">
        <v>8</v>
      </c>
      <c r="H75" s="142" t="s">
        <v>622</v>
      </c>
      <c r="I75" s="142">
        <v>204</v>
      </c>
      <c r="J75" s="78">
        <f>I75*1</f>
        <v>204</v>
      </c>
      <c r="K75" s="78">
        <v>2</v>
      </c>
      <c r="L75" s="78">
        <v>22</v>
      </c>
      <c r="M75" s="19"/>
      <c r="P75">
        <v>1</v>
      </c>
    </row>
    <row r="76" spans="1:16" x14ac:dyDescent="0.25">
      <c r="A76" s="72">
        <v>4</v>
      </c>
      <c r="B76" s="55" t="s">
        <v>637</v>
      </c>
      <c r="C76" s="199"/>
      <c r="D76" s="199"/>
      <c r="E76" s="142" t="s">
        <v>651</v>
      </c>
      <c r="F76" s="142" t="s">
        <v>47</v>
      </c>
      <c r="G76" s="142">
        <v>8</v>
      </c>
      <c r="H76" s="142" t="s">
        <v>97</v>
      </c>
      <c r="I76" s="142">
        <v>152</v>
      </c>
      <c r="J76" s="78">
        <f>I76*1</f>
        <v>152</v>
      </c>
      <c r="K76" s="78">
        <v>3</v>
      </c>
      <c r="L76" s="78">
        <v>20</v>
      </c>
      <c r="M76" s="19"/>
    </row>
    <row r="77" spans="1:16" ht="18.75" x14ac:dyDescent="0.25">
      <c r="A77" s="304" t="s">
        <v>43</v>
      </c>
      <c r="B77" s="304"/>
      <c r="C77" s="304"/>
      <c r="D77" s="304"/>
      <c r="E77" s="304"/>
      <c r="F77" s="304"/>
      <c r="G77" s="304"/>
      <c r="H77" s="304"/>
      <c r="I77" s="304"/>
      <c r="J77" s="304"/>
      <c r="K77" s="304"/>
      <c r="L77" s="304"/>
      <c r="M77" s="304"/>
      <c r="P77" s="142" t="s">
        <v>493</v>
      </c>
    </row>
    <row r="78" spans="1:16" x14ac:dyDescent="0.25">
      <c r="A78" s="72">
        <v>1</v>
      </c>
      <c r="B78" s="55" t="s">
        <v>584</v>
      </c>
      <c r="C78" s="199"/>
      <c r="D78" s="199"/>
      <c r="E78" s="142">
        <v>68</v>
      </c>
      <c r="F78" s="142">
        <v>73</v>
      </c>
      <c r="G78" s="142">
        <v>24</v>
      </c>
      <c r="H78" s="142" t="s">
        <v>97</v>
      </c>
      <c r="I78" s="142">
        <v>200</v>
      </c>
      <c r="J78" s="19">
        <f>I78*2</f>
        <v>400</v>
      </c>
      <c r="K78" s="19" t="s">
        <v>28</v>
      </c>
      <c r="L78" s="78">
        <v>30</v>
      </c>
      <c r="M78" s="19"/>
      <c r="P78">
        <f>L82+L109</f>
        <v>55</v>
      </c>
    </row>
    <row r="79" spans="1:16" x14ac:dyDescent="0.25">
      <c r="A79" s="72">
        <v>2</v>
      </c>
      <c r="B79" s="55" t="s">
        <v>175</v>
      </c>
      <c r="C79" s="199"/>
      <c r="D79" s="199"/>
      <c r="E79" s="142">
        <v>72.900000000000006</v>
      </c>
      <c r="F79" s="142">
        <v>73</v>
      </c>
      <c r="G79" s="142">
        <v>24</v>
      </c>
      <c r="H79" s="142" t="s">
        <v>182</v>
      </c>
      <c r="I79" s="142">
        <v>160</v>
      </c>
      <c r="J79" s="19">
        <f>I79*2</f>
        <v>320</v>
      </c>
      <c r="K79" s="19" t="s">
        <v>28</v>
      </c>
      <c r="L79" s="78">
        <v>25</v>
      </c>
      <c r="M79" s="19"/>
      <c r="P79">
        <v>2</v>
      </c>
    </row>
    <row r="80" spans="1:16" x14ac:dyDescent="0.25">
      <c r="A80" s="72">
        <v>3</v>
      </c>
      <c r="B80" s="55" t="s">
        <v>107</v>
      </c>
      <c r="C80" s="199"/>
      <c r="D80" s="199"/>
      <c r="E80" s="142">
        <v>71.8</v>
      </c>
      <c r="F80" s="142">
        <v>73</v>
      </c>
      <c r="G80" s="142">
        <v>20</v>
      </c>
      <c r="H80" s="142" t="s">
        <v>450</v>
      </c>
      <c r="I80" s="142">
        <v>208</v>
      </c>
      <c r="J80" s="19">
        <f>I80*1.5</f>
        <v>312</v>
      </c>
      <c r="K80" s="19">
        <v>1</v>
      </c>
      <c r="L80" s="78">
        <v>22</v>
      </c>
      <c r="M80" s="19"/>
    </row>
    <row r="81" spans="1:16" x14ac:dyDescent="0.25">
      <c r="A81" s="72">
        <v>1</v>
      </c>
      <c r="B81" s="55" t="s">
        <v>92</v>
      </c>
      <c r="C81" s="199"/>
      <c r="D81" s="199"/>
      <c r="E81" s="142" t="s">
        <v>657</v>
      </c>
      <c r="F81" s="142">
        <v>78</v>
      </c>
      <c r="G81" s="142">
        <v>24</v>
      </c>
      <c r="H81" s="142" t="s">
        <v>7</v>
      </c>
      <c r="I81" s="142">
        <v>235</v>
      </c>
      <c r="J81" s="19">
        <f>I81*2</f>
        <v>470</v>
      </c>
      <c r="K81" s="19" t="s">
        <v>28</v>
      </c>
      <c r="L81" s="78">
        <v>30</v>
      </c>
      <c r="M81" s="19"/>
      <c r="P81" s="142" t="s">
        <v>656</v>
      </c>
    </row>
    <row r="82" spans="1:16" x14ac:dyDescent="0.25">
      <c r="A82" s="72">
        <v>2</v>
      </c>
      <c r="B82" s="55" t="s">
        <v>512</v>
      </c>
      <c r="C82" s="199"/>
      <c r="D82" s="199"/>
      <c r="E82" s="142">
        <v>77</v>
      </c>
      <c r="F82" s="142">
        <v>78</v>
      </c>
      <c r="G82" s="142">
        <v>20</v>
      </c>
      <c r="H82" s="142" t="s">
        <v>493</v>
      </c>
      <c r="I82" s="142">
        <v>208</v>
      </c>
      <c r="J82" s="19">
        <f>I82*1.5</f>
        <v>312</v>
      </c>
      <c r="K82" s="19">
        <v>1</v>
      </c>
      <c r="L82" s="78">
        <v>25</v>
      </c>
      <c r="M82" s="19"/>
      <c r="P82">
        <f>L83</f>
        <v>30</v>
      </c>
    </row>
    <row r="83" spans="1:16" x14ac:dyDescent="0.25">
      <c r="A83" s="72">
        <v>1</v>
      </c>
      <c r="B83" s="55" t="s">
        <v>677</v>
      </c>
      <c r="C83" s="254"/>
      <c r="D83" s="254"/>
      <c r="E83" s="142">
        <v>79.2</v>
      </c>
      <c r="F83" s="142">
        <v>85</v>
      </c>
      <c r="G83" s="142">
        <v>24</v>
      </c>
      <c r="H83" s="142" t="s">
        <v>656</v>
      </c>
      <c r="I83" s="142">
        <v>199</v>
      </c>
      <c r="J83" s="19">
        <f>I83*2</f>
        <v>398</v>
      </c>
      <c r="K83" s="19" t="s">
        <v>28</v>
      </c>
      <c r="L83" s="78">
        <v>30</v>
      </c>
      <c r="M83" s="19"/>
      <c r="P83">
        <v>1</v>
      </c>
    </row>
    <row r="84" spans="1:16" x14ac:dyDescent="0.25">
      <c r="A84" s="72">
        <v>1</v>
      </c>
      <c r="B84" s="55" t="s">
        <v>639</v>
      </c>
      <c r="C84" s="199"/>
      <c r="D84" s="199"/>
      <c r="E84" s="142" t="s">
        <v>659</v>
      </c>
      <c r="F84" s="142">
        <v>95</v>
      </c>
      <c r="G84" s="142">
        <v>24</v>
      </c>
      <c r="H84" s="142" t="s">
        <v>97</v>
      </c>
      <c r="I84" s="142">
        <v>178</v>
      </c>
      <c r="J84" s="19">
        <f>I84*2</f>
        <v>356</v>
      </c>
      <c r="K84" s="19">
        <v>1</v>
      </c>
      <c r="L84" s="78">
        <v>30</v>
      </c>
      <c r="M84" s="19"/>
    </row>
    <row r="85" spans="1:16" x14ac:dyDescent="0.25">
      <c r="A85" s="72">
        <v>2</v>
      </c>
      <c r="B85" s="55" t="s">
        <v>281</v>
      </c>
      <c r="C85" s="199"/>
      <c r="D85" s="199"/>
      <c r="E85" s="142">
        <v>93.6</v>
      </c>
      <c r="F85" s="142">
        <v>95</v>
      </c>
      <c r="G85" s="142">
        <v>24</v>
      </c>
      <c r="H85" s="142" t="s">
        <v>111</v>
      </c>
      <c r="I85" s="142">
        <v>172</v>
      </c>
      <c r="J85" s="19">
        <f>I85*2</f>
        <v>344</v>
      </c>
      <c r="K85" s="19">
        <v>1</v>
      </c>
      <c r="L85" s="78">
        <v>25</v>
      </c>
      <c r="M85" s="19" t="s">
        <v>79</v>
      </c>
      <c r="P85" s="142" t="s">
        <v>122</v>
      </c>
    </row>
    <row r="86" spans="1:16" x14ac:dyDescent="0.25">
      <c r="A86" s="72">
        <v>3</v>
      </c>
      <c r="B86" s="55" t="s">
        <v>219</v>
      </c>
      <c r="C86" s="254"/>
      <c r="D86" s="254"/>
      <c r="E86" s="142">
        <v>89.5</v>
      </c>
      <c r="F86" s="142">
        <v>95</v>
      </c>
      <c r="G86" s="142">
        <v>24</v>
      </c>
      <c r="H86" s="142" t="s">
        <v>122</v>
      </c>
      <c r="I86" s="142">
        <v>134</v>
      </c>
      <c r="J86" s="19">
        <f>I86*2</f>
        <v>268</v>
      </c>
      <c r="K86" s="19">
        <v>2</v>
      </c>
      <c r="L86" s="78">
        <v>22</v>
      </c>
      <c r="M86" s="19"/>
      <c r="P86">
        <f>L86</f>
        <v>22</v>
      </c>
    </row>
    <row r="87" spans="1:16" x14ac:dyDescent="0.25">
      <c r="A87" s="72">
        <v>4</v>
      </c>
      <c r="B87" s="55" t="s">
        <v>678</v>
      </c>
      <c r="C87" s="199"/>
      <c r="D87" s="199"/>
      <c r="E87" s="142">
        <v>85.5</v>
      </c>
      <c r="F87" s="142">
        <v>95</v>
      </c>
      <c r="G87" s="142">
        <v>16</v>
      </c>
      <c r="H87" s="142" t="s">
        <v>622</v>
      </c>
      <c r="I87" s="142">
        <v>256</v>
      </c>
      <c r="J87" s="19">
        <f>I87*1</f>
        <v>256</v>
      </c>
      <c r="K87" s="19">
        <v>1</v>
      </c>
      <c r="L87" s="78">
        <v>20</v>
      </c>
      <c r="M87" s="19"/>
      <c r="P87">
        <v>1</v>
      </c>
    </row>
    <row r="88" spans="1:16" x14ac:dyDescent="0.25">
      <c r="A88" s="72">
        <v>1</v>
      </c>
      <c r="B88" s="55" t="s">
        <v>655</v>
      </c>
      <c r="C88" s="199"/>
      <c r="D88" s="199"/>
      <c r="E88" s="142">
        <v>105</v>
      </c>
      <c r="F88" s="142" t="s">
        <v>3</v>
      </c>
      <c r="G88" s="142">
        <v>24</v>
      </c>
      <c r="H88" s="142" t="s">
        <v>660</v>
      </c>
      <c r="I88" s="142">
        <v>251</v>
      </c>
      <c r="J88" s="19">
        <f>I88*2</f>
        <v>502</v>
      </c>
      <c r="K88" s="256" t="s">
        <v>28</v>
      </c>
      <c r="L88" s="146">
        <v>30</v>
      </c>
      <c r="M88" s="256"/>
    </row>
    <row r="89" spans="1:16" x14ac:dyDescent="0.25">
      <c r="A89" s="72">
        <v>2</v>
      </c>
      <c r="B89" s="55" t="s">
        <v>220</v>
      </c>
      <c r="C89" s="199"/>
      <c r="D89" s="199"/>
      <c r="E89" s="142">
        <v>108.1</v>
      </c>
      <c r="F89" s="142" t="s">
        <v>3</v>
      </c>
      <c r="G89" s="142">
        <v>24</v>
      </c>
      <c r="H89" s="142" t="s">
        <v>7</v>
      </c>
      <c r="I89" s="142">
        <v>211</v>
      </c>
      <c r="J89" s="19">
        <f>I89*2</f>
        <v>422</v>
      </c>
      <c r="K89" s="19" t="s">
        <v>28</v>
      </c>
      <c r="L89" s="78">
        <v>25</v>
      </c>
      <c r="M89" s="19" t="s">
        <v>92</v>
      </c>
      <c r="P89" s="142" t="s">
        <v>660</v>
      </c>
    </row>
    <row r="90" spans="1:16" x14ac:dyDescent="0.25">
      <c r="A90" s="72">
        <v>3</v>
      </c>
      <c r="B90" s="55" t="s">
        <v>679</v>
      </c>
      <c r="C90" s="199"/>
      <c r="D90" s="199"/>
      <c r="E90" s="142">
        <v>113</v>
      </c>
      <c r="F90" s="142" t="s">
        <v>3</v>
      </c>
      <c r="G90" s="142">
        <v>24</v>
      </c>
      <c r="H90" s="142" t="s">
        <v>124</v>
      </c>
      <c r="I90" s="142">
        <v>150</v>
      </c>
      <c r="J90" s="19">
        <f>I90*2</f>
        <v>300</v>
      </c>
      <c r="K90" s="19">
        <v>2</v>
      </c>
      <c r="L90" s="78">
        <v>22</v>
      </c>
      <c r="M90" s="19"/>
      <c r="P90">
        <f>L88</f>
        <v>30</v>
      </c>
    </row>
    <row r="91" spans="1:16" x14ac:dyDescent="0.25">
      <c r="A91" s="72"/>
      <c r="B91" s="55" t="s">
        <v>414</v>
      </c>
      <c r="C91" s="199"/>
      <c r="D91" s="199"/>
      <c r="E91" s="142" t="s">
        <v>658</v>
      </c>
      <c r="F91" s="142" t="s">
        <v>3</v>
      </c>
      <c r="G91" s="142">
        <v>24</v>
      </c>
      <c r="H91" s="142" t="s">
        <v>417</v>
      </c>
      <c r="I91" s="142"/>
      <c r="J91" s="19"/>
      <c r="K91" s="256"/>
      <c r="L91" s="146"/>
      <c r="M91" s="256"/>
      <c r="P91">
        <v>1</v>
      </c>
    </row>
    <row r="92" spans="1:16" ht="18.75" x14ac:dyDescent="0.25">
      <c r="A92" s="304" t="s">
        <v>45</v>
      </c>
      <c r="B92" s="304"/>
      <c r="C92" s="304"/>
      <c r="D92" s="304"/>
      <c r="E92" s="304"/>
      <c r="F92" s="304"/>
      <c r="G92" s="304"/>
      <c r="H92" s="304"/>
      <c r="I92" s="304"/>
      <c r="J92" s="304"/>
      <c r="K92" s="304"/>
      <c r="L92" s="304"/>
      <c r="M92" s="304"/>
    </row>
    <row r="93" spans="1:16" ht="18.75" x14ac:dyDescent="0.25">
      <c r="A93" s="262">
        <v>1</v>
      </c>
      <c r="B93" s="55" t="s">
        <v>377</v>
      </c>
      <c r="C93" s="161"/>
      <c r="D93" s="161"/>
      <c r="E93" s="142">
        <v>81.099999999999994</v>
      </c>
      <c r="F93" s="142" t="s">
        <v>6</v>
      </c>
      <c r="G93" s="142">
        <v>16</v>
      </c>
      <c r="H93" s="142" t="s">
        <v>365</v>
      </c>
      <c r="I93" s="142">
        <v>207</v>
      </c>
      <c r="J93" s="274">
        <f>I93*2</f>
        <v>414</v>
      </c>
      <c r="K93" s="274" t="s">
        <v>28</v>
      </c>
      <c r="L93" s="274">
        <v>30</v>
      </c>
      <c r="M93" s="161"/>
      <c r="P93" s="142" t="s">
        <v>171</v>
      </c>
    </row>
    <row r="94" spans="1:16" ht="18.75" x14ac:dyDescent="0.25">
      <c r="A94" s="262">
        <v>2</v>
      </c>
      <c r="B94" s="55" t="s">
        <v>588</v>
      </c>
      <c r="C94" s="161"/>
      <c r="D94" s="161"/>
      <c r="E94" s="142">
        <v>92</v>
      </c>
      <c r="F94" s="142" t="s">
        <v>6</v>
      </c>
      <c r="G94" s="142">
        <v>12</v>
      </c>
      <c r="H94" s="142" t="s">
        <v>171</v>
      </c>
      <c r="I94" s="142">
        <v>239</v>
      </c>
      <c r="J94" s="274">
        <f>I94*1.5</f>
        <v>358.5</v>
      </c>
      <c r="K94" s="274">
        <v>1</v>
      </c>
      <c r="L94" s="274">
        <v>25</v>
      </c>
      <c r="M94" s="161"/>
      <c r="P94">
        <f>L94</f>
        <v>25</v>
      </c>
    </row>
    <row r="95" spans="1:16" ht="18.75" x14ac:dyDescent="0.25">
      <c r="A95" s="262">
        <v>3</v>
      </c>
      <c r="B95" s="55" t="s">
        <v>680</v>
      </c>
      <c r="C95" s="161"/>
      <c r="D95" s="161"/>
      <c r="E95" s="142">
        <v>91.6</v>
      </c>
      <c r="F95" s="142" t="s">
        <v>6</v>
      </c>
      <c r="G95" s="142">
        <v>8</v>
      </c>
      <c r="H95" s="142" t="s">
        <v>622</v>
      </c>
      <c r="I95" s="142">
        <v>208</v>
      </c>
      <c r="J95" s="274">
        <f>I95*1</f>
        <v>208</v>
      </c>
      <c r="K95" s="274">
        <v>2</v>
      </c>
      <c r="L95" s="274">
        <v>22</v>
      </c>
      <c r="M95" s="161"/>
      <c r="P95">
        <v>1</v>
      </c>
    </row>
    <row r="96" spans="1:16" ht="18.75" x14ac:dyDescent="0.25">
      <c r="A96" s="304" t="s">
        <v>46</v>
      </c>
      <c r="B96" s="304"/>
      <c r="C96" s="304"/>
      <c r="D96" s="304"/>
      <c r="E96" s="304"/>
      <c r="F96" s="304"/>
      <c r="G96" s="304"/>
      <c r="H96" s="304"/>
      <c r="I96" s="304"/>
      <c r="J96" s="304"/>
      <c r="K96" s="304"/>
      <c r="L96" s="304"/>
      <c r="M96" s="304"/>
    </row>
    <row r="97" spans="1:16" x14ac:dyDescent="0.25">
      <c r="A97" s="72">
        <v>1</v>
      </c>
      <c r="B97" s="55" t="s">
        <v>144</v>
      </c>
      <c r="C97" s="199"/>
      <c r="D97" s="199"/>
      <c r="E97" s="142">
        <v>56.8</v>
      </c>
      <c r="F97" s="142">
        <v>58</v>
      </c>
      <c r="G97" s="142">
        <v>12</v>
      </c>
      <c r="H97" s="142" t="s">
        <v>7</v>
      </c>
      <c r="I97" s="142">
        <v>166</v>
      </c>
      <c r="J97" s="19">
        <f>I97*0.8</f>
        <v>132.80000000000001</v>
      </c>
      <c r="K97" s="19" t="s">
        <v>519</v>
      </c>
      <c r="L97" s="78">
        <v>30</v>
      </c>
      <c r="M97" s="19" t="s">
        <v>92</v>
      </c>
      <c r="P97" s="142" t="s">
        <v>449</v>
      </c>
    </row>
    <row r="98" spans="1:16" x14ac:dyDescent="0.25">
      <c r="A98" s="72">
        <v>2</v>
      </c>
      <c r="B98" s="55" t="s">
        <v>681</v>
      </c>
      <c r="C98" s="199"/>
      <c r="D98" s="199"/>
      <c r="E98" s="142">
        <v>41.9</v>
      </c>
      <c r="F98" s="142">
        <v>58</v>
      </c>
      <c r="G98" s="142">
        <v>8</v>
      </c>
      <c r="H98" s="142" t="s">
        <v>622</v>
      </c>
      <c r="I98" s="142">
        <v>256</v>
      </c>
      <c r="J98" s="19">
        <f t="shared" ref="J98:J104" si="0">I98*0.4</f>
        <v>102.4</v>
      </c>
      <c r="K98" s="19"/>
      <c r="L98" s="78">
        <v>25</v>
      </c>
      <c r="M98" s="19"/>
      <c r="P98">
        <f>L100</f>
        <v>20</v>
      </c>
    </row>
    <row r="99" spans="1:16" x14ac:dyDescent="0.25">
      <c r="A99" s="72">
        <v>3</v>
      </c>
      <c r="B99" s="55" t="s">
        <v>682</v>
      </c>
      <c r="C99" s="199"/>
      <c r="D99" s="199"/>
      <c r="E99" s="142">
        <v>38.1</v>
      </c>
      <c r="F99" s="142">
        <v>58</v>
      </c>
      <c r="G99" s="142">
        <v>8</v>
      </c>
      <c r="H99" s="142" t="s">
        <v>622</v>
      </c>
      <c r="I99" s="142">
        <v>241</v>
      </c>
      <c r="J99" s="19">
        <f t="shared" si="0"/>
        <v>96.4</v>
      </c>
      <c r="K99" s="19"/>
      <c r="L99" s="78">
        <v>22</v>
      </c>
      <c r="M99" s="19"/>
      <c r="P99">
        <v>1</v>
      </c>
    </row>
    <row r="100" spans="1:16" x14ac:dyDescent="0.25">
      <c r="A100" s="72">
        <v>4</v>
      </c>
      <c r="B100" s="55" t="s">
        <v>560</v>
      </c>
      <c r="C100" s="199"/>
      <c r="D100" s="199"/>
      <c r="E100" s="142">
        <v>57</v>
      </c>
      <c r="F100" s="142">
        <v>58</v>
      </c>
      <c r="G100" s="142">
        <v>8</v>
      </c>
      <c r="H100" s="142" t="s">
        <v>449</v>
      </c>
      <c r="I100" s="142">
        <v>237</v>
      </c>
      <c r="J100" s="19">
        <f t="shared" si="0"/>
        <v>94.800000000000011</v>
      </c>
      <c r="K100" s="19"/>
      <c r="L100" s="78">
        <v>20</v>
      </c>
      <c r="M100" s="19"/>
    </row>
    <row r="101" spans="1:16" x14ac:dyDescent="0.25">
      <c r="A101" s="72">
        <v>5</v>
      </c>
      <c r="B101" s="55" t="s">
        <v>652</v>
      </c>
      <c r="C101" s="199"/>
      <c r="D101" s="199"/>
      <c r="E101" s="142">
        <v>51.5</v>
      </c>
      <c r="F101" s="142">
        <v>58</v>
      </c>
      <c r="G101" s="142">
        <v>8</v>
      </c>
      <c r="H101" s="142" t="s">
        <v>444</v>
      </c>
      <c r="I101" s="142">
        <v>211</v>
      </c>
      <c r="J101" s="19">
        <f t="shared" si="0"/>
        <v>84.4</v>
      </c>
      <c r="K101" s="19"/>
      <c r="L101" s="78">
        <v>18</v>
      </c>
      <c r="M101" s="19"/>
      <c r="P101" s="142" t="s">
        <v>661</v>
      </c>
    </row>
    <row r="102" spans="1:16" x14ac:dyDescent="0.25">
      <c r="A102" s="72">
        <v>6</v>
      </c>
      <c r="B102" s="55" t="s">
        <v>683</v>
      </c>
      <c r="C102" s="199"/>
      <c r="D102" s="199"/>
      <c r="E102" s="142">
        <v>50.2</v>
      </c>
      <c r="F102" s="142">
        <v>58</v>
      </c>
      <c r="G102" s="142">
        <v>8</v>
      </c>
      <c r="H102" s="142" t="s">
        <v>622</v>
      </c>
      <c r="I102" s="142">
        <v>164</v>
      </c>
      <c r="J102" s="19">
        <f t="shared" si="0"/>
        <v>65.600000000000009</v>
      </c>
      <c r="K102" s="19"/>
      <c r="L102" s="78">
        <v>16</v>
      </c>
      <c r="M102" s="19"/>
      <c r="P102">
        <f>L114</f>
        <v>30</v>
      </c>
    </row>
    <row r="103" spans="1:16" x14ac:dyDescent="0.25">
      <c r="A103" s="72">
        <v>7</v>
      </c>
      <c r="B103" s="55" t="s">
        <v>684</v>
      </c>
      <c r="C103" s="199"/>
      <c r="D103" s="199"/>
      <c r="E103" s="142">
        <v>46.7</v>
      </c>
      <c r="F103" s="142">
        <v>58</v>
      </c>
      <c r="G103" s="142">
        <v>8</v>
      </c>
      <c r="H103" s="142" t="s">
        <v>622</v>
      </c>
      <c r="I103" s="142">
        <v>162</v>
      </c>
      <c r="J103" s="19">
        <f t="shared" si="0"/>
        <v>64.8</v>
      </c>
      <c r="K103" s="19"/>
      <c r="L103" s="78">
        <v>15</v>
      </c>
      <c r="M103" s="19"/>
      <c r="P103">
        <v>1</v>
      </c>
    </row>
    <row r="104" spans="1:16" x14ac:dyDescent="0.25">
      <c r="A104" s="72">
        <v>1</v>
      </c>
      <c r="B104" s="55" t="s">
        <v>559</v>
      </c>
      <c r="C104" s="199"/>
      <c r="D104" s="199"/>
      <c r="E104" s="142" t="s">
        <v>654</v>
      </c>
      <c r="F104" s="142">
        <v>58</v>
      </c>
      <c r="G104" s="142">
        <v>8</v>
      </c>
      <c r="H104" s="142" t="s">
        <v>365</v>
      </c>
      <c r="I104" s="142">
        <v>155</v>
      </c>
      <c r="J104" s="19">
        <f t="shared" si="0"/>
        <v>62</v>
      </c>
      <c r="K104" s="19"/>
      <c r="L104" s="78"/>
      <c r="M104" s="19"/>
    </row>
    <row r="105" spans="1:16" x14ac:dyDescent="0.25">
      <c r="A105" s="72"/>
      <c r="B105" s="55" t="s">
        <v>84</v>
      </c>
      <c r="C105" s="199"/>
      <c r="D105" s="199"/>
      <c r="E105" s="142">
        <v>54.5</v>
      </c>
      <c r="F105" s="142">
        <v>58</v>
      </c>
      <c r="G105" s="142">
        <v>16</v>
      </c>
      <c r="H105" s="142" t="s">
        <v>81</v>
      </c>
      <c r="I105" s="142"/>
      <c r="J105" s="19"/>
      <c r="K105" s="19"/>
      <c r="L105" s="78"/>
      <c r="M105" s="19"/>
    </row>
    <row r="106" spans="1:16" x14ac:dyDescent="0.25">
      <c r="A106" s="72">
        <v>1</v>
      </c>
      <c r="B106" s="55" t="s">
        <v>273</v>
      </c>
      <c r="C106" s="199"/>
      <c r="D106" s="199"/>
      <c r="E106" s="142">
        <v>64</v>
      </c>
      <c r="F106" s="142">
        <v>68</v>
      </c>
      <c r="G106" s="142">
        <v>16</v>
      </c>
      <c r="H106" s="142" t="s">
        <v>124</v>
      </c>
      <c r="I106" s="142">
        <v>260</v>
      </c>
      <c r="J106" s="19">
        <f>I106*1</f>
        <v>260</v>
      </c>
      <c r="K106" s="19">
        <v>1</v>
      </c>
      <c r="L106" s="78">
        <v>30</v>
      </c>
      <c r="M106" s="19"/>
    </row>
    <row r="107" spans="1:16" x14ac:dyDescent="0.25">
      <c r="A107" s="72">
        <v>2</v>
      </c>
      <c r="B107" s="55" t="s">
        <v>685</v>
      </c>
      <c r="C107" s="199"/>
      <c r="D107" s="199"/>
      <c r="E107" s="142">
        <v>62.6</v>
      </c>
      <c r="F107" s="142">
        <v>68</v>
      </c>
      <c r="G107" s="142">
        <v>16</v>
      </c>
      <c r="H107" s="142" t="s">
        <v>356</v>
      </c>
      <c r="I107" s="142">
        <v>201</v>
      </c>
      <c r="J107" s="19">
        <f>I107*1</f>
        <v>201</v>
      </c>
      <c r="K107" s="19">
        <v>1</v>
      </c>
      <c r="L107" s="78">
        <v>25</v>
      </c>
      <c r="M107" s="19"/>
    </row>
    <row r="108" spans="1:16" x14ac:dyDescent="0.25">
      <c r="A108" s="72">
        <v>3</v>
      </c>
      <c r="B108" s="55" t="s">
        <v>686</v>
      </c>
      <c r="C108" s="199"/>
      <c r="D108" s="199"/>
      <c r="E108" s="142">
        <v>60.7</v>
      </c>
      <c r="F108" s="142">
        <v>68</v>
      </c>
      <c r="G108" s="142">
        <v>8</v>
      </c>
      <c r="H108" s="142" t="s">
        <v>622</v>
      </c>
      <c r="I108" s="142">
        <v>234</v>
      </c>
      <c r="J108" s="19">
        <f>I108*0.4</f>
        <v>93.600000000000009</v>
      </c>
      <c r="K108" s="19"/>
      <c r="L108" s="78">
        <v>22</v>
      </c>
      <c r="M108" s="19"/>
    </row>
    <row r="109" spans="1:16" x14ac:dyDescent="0.25">
      <c r="A109" s="72">
        <v>1</v>
      </c>
      <c r="B109" s="55" t="s">
        <v>653</v>
      </c>
      <c r="C109" s="199"/>
      <c r="D109" s="199"/>
      <c r="E109" s="142">
        <v>70</v>
      </c>
      <c r="F109" s="142">
        <v>73</v>
      </c>
      <c r="G109" s="142">
        <v>20</v>
      </c>
      <c r="H109" s="142" t="s">
        <v>493</v>
      </c>
      <c r="I109" s="142">
        <v>139</v>
      </c>
      <c r="J109" s="19">
        <f>I109*1.5</f>
        <v>208.5</v>
      </c>
      <c r="K109" s="19">
        <v>2</v>
      </c>
      <c r="L109" s="78">
        <v>30</v>
      </c>
      <c r="M109" s="19"/>
    </row>
    <row r="110" spans="1:16" x14ac:dyDescent="0.25">
      <c r="A110" s="72">
        <v>2</v>
      </c>
      <c r="B110" s="55" t="s">
        <v>301</v>
      </c>
      <c r="C110" s="199"/>
      <c r="D110" s="199"/>
      <c r="E110" s="142">
        <v>68.900000000000006</v>
      </c>
      <c r="F110" s="142">
        <v>73</v>
      </c>
      <c r="G110" s="142">
        <v>24</v>
      </c>
      <c r="H110" s="142" t="s">
        <v>124</v>
      </c>
      <c r="I110" s="142">
        <v>97</v>
      </c>
      <c r="J110" s="19">
        <f>I110*2</f>
        <v>194</v>
      </c>
      <c r="K110" s="19">
        <v>2</v>
      </c>
      <c r="L110" s="78">
        <v>25</v>
      </c>
      <c r="M110" s="19"/>
    </row>
    <row r="111" spans="1:16" x14ac:dyDescent="0.25">
      <c r="A111" s="72">
        <v>1</v>
      </c>
      <c r="B111" s="55" t="s">
        <v>141</v>
      </c>
      <c r="C111" s="199"/>
      <c r="D111" s="199"/>
      <c r="E111" s="142">
        <v>77</v>
      </c>
      <c r="F111" s="142" t="s">
        <v>47</v>
      </c>
      <c r="G111" s="142">
        <v>24</v>
      </c>
      <c r="H111" s="142" t="s">
        <v>124</v>
      </c>
      <c r="I111" s="142">
        <v>94</v>
      </c>
      <c r="J111" s="19">
        <f>I111*2</f>
        <v>188</v>
      </c>
      <c r="K111" s="19">
        <v>2</v>
      </c>
      <c r="L111" s="78">
        <v>30</v>
      </c>
      <c r="M111" s="19"/>
    </row>
    <row r="112" spans="1:16" x14ac:dyDescent="0.25">
      <c r="A112" s="72"/>
      <c r="B112" s="55" t="s">
        <v>85</v>
      </c>
      <c r="C112" s="199"/>
      <c r="D112" s="199"/>
      <c r="E112" s="142">
        <v>86.8</v>
      </c>
      <c r="F112" s="142" t="s">
        <v>47</v>
      </c>
      <c r="G112" s="142">
        <v>16</v>
      </c>
      <c r="H112" s="142" t="s">
        <v>81</v>
      </c>
      <c r="I112" s="142"/>
      <c r="J112" s="19"/>
      <c r="K112" s="19"/>
      <c r="L112" s="78"/>
      <c r="M112" s="19"/>
    </row>
    <row r="113" spans="1:13" ht="18.75" x14ac:dyDescent="0.25">
      <c r="A113" s="304" t="s">
        <v>49</v>
      </c>
      <c r="B113" s="304"/>
      <c r="C113" s="304"/>
      <c r="D113" s="304"/>
      <c r="E113" s="304"/>
      <c r="F113" s="304"/>
      <c r="G113" s="304"/>
      <c r="H113" s="304"/>
      <c r="I113" s="304"/>
      <c r="J113" s="304"/>
      <c r="K113" s="304"/>
      <c r="L113" s="304"/>
      <c r="M113" s="304"/>
    </row>
    <row r="114" spans="1:13" x14ac:dyDescent="0.25">
      <c r="A114" s="72">
        <v>1</v>
      </c>
      <c r="B114" s="55" t="s">
        <v>690</v>
      </c>
      <c r="C114" s="199"/>
      <c r="D114" s="199"/>
      <c r="E114" s="142">
        <v>50</v>
      </c>
      <c r="F114" s="142">
        <v>53</v>
      </c>
      <c r="G114" s="142">
        <v>8</v>
      </c>
      <c r="H114" s="142" t="s">
        <v>661</v>
      </c>
      <c r="I114" s="142">
        <v>228</v>
      </c>
      <c r="J114" s="78">
        <f>I114*1</f>
        <v>228</v>
      </c>
      <c r="K114" s="78" t="s">
        <v>519</v>
      </c>
      <c r="L114" s="78">
        <v>30</v>
      </c>
      <c r="M114" s="19"/>
    </row>
    <row r="115" spans="1:13" x14ac:dyDescent="0.25">
      <c r="A115" s="72">
        <v>2</v>
      </c>
      <c r="B115" s="55" t="s">
        <v>687</v>
      </c>
      <c r="C115" s="199"/>
      <c r="D115" s="199"/>
      <c r="E115" s="142">
        <v>47.4</v>
      </c>
      <c r="F115" s="142">
        <v>53</v>
      </c>
      <c r="G115" s="142">
        <v>6</v>
      </c>
      <c r="H115" s="142" t="s">
        <v>7</v>
      </c>
      <c r="I115" s="142">
        <v>155</v>
      </c>
      <c r="J115" s="78">
        <f>I115*0.5</f>
        <v>77.5</v>
      </c>
      <c r="K115" s="78"/>
      <c r="L115" s="78">
        <v>25</v>
      </c>
      <c r="M115" s="19" t="s">
        <v>92</v>
      </c>
    </row>
    <row r="116" spans="1:13" x14ac:dyDescent="0.25">
      <c r="A116" s="72">
        <v>3</v>
      </c>
      <c r="B116" s="55" t="s">
        <v>689</v>
      </c>
      <c r="C116" s="199"/>
      <c r="D116" s="199"/>
      <c r="E116" s="142">
        <v>39.5</v>
      </c>
      <c r="F116" s="142">
        <v>53</v>
      </c>
      <c r="G116" s="142">
        <v>6</v>
      </c>
      <c r="H116" s="142" t="s">
        <v>622</v>
      </c>
      <c r="I116" s="142">
        <v>115</v>
      </c>
      <c r="J116" s="78">
        <f>I116*0.5</f>
        <v>57.5</v>
      </c>
      <c r="K116" s="78"/>
      <c r="L116" s="78">
        <v>22</v>
      </c>
      <c r="M116" s="19"/>
    </row>
    <row r="117" spans="1:13" x14ac:dyDescent="0.25">
      <c r="A117" s="72">
        <v>1</v>
      </c>
      <c r="B117" s="55" t="s">
        <v>688</v>
      </c>
      <c r="C117" s="199"/>
      <c r="D117" s="199"/>
      <c r="E117" s="142">
        <v>54.2</v>
      </c>
      <c r="F117" s="142">
        <v>58</v>
      </c>
      <c r="G117" s="142">
        <v>8</v>
      </c>
      <c r="H117" s="142" t="s">
        <v>622</v>
      </c>
      <c r="I117" s="142">
        <v>231</v>
      </c>
      <c r="J117" s="78">
        <f>I117*1</f>
        <v>231</v>
      </c>
      <c r="K117" s="78" t="s">
        <v>519</v>
      </c>
      <c r="L117" s="78">
        <v>30</v>
      </c>
      <c r="M117" s="19"/>
    </row>
    <row r="118" spans="1:13" x14ac:dyDescent="0.25">
      <c r="A118" s="28"/>
      <c r="B118" s="21"/>
      <c r="C118" s="22"/>
      <c r="D118" s="22"/>
      <c r="E118" s="23"/>
      <c r="F118" s="23"/>
      <c r="G118" s="24"/>
      <c r="H118" s="25"/>
      <c r="J118" s="26"/>
      <c r="K118" s="26"/>
      <c r="L118" s="27"/>
      <c r="M118" s="20"/>
    </row>
    <row r="119" spans="1:13" x14ac:dyDescent="0.25">
      <c r="B119" s="18" t="s">
        <v>22</v>
      </c>
      <c r="D119" s="18" t="s">
        <v>24</v>
      </c>
      <c r="G119" s="18" t="s">
        <v>23</v>
      </c>
      <c r="I119" s="163" t="s">
        <v>29</v>
      </c>
    </row>
  </sheetData>
  <sortState ref="B22:J25">
    <sortCondition descending="1" ref="J22:J25"/>
  </sortState>
  <mergeCells count="24">
    <mergeCell ref="A54:B54"/>
    <mergeCell ref="A1:B1"/>
    <mergeCell ref="A2:M2"/>
    <mergeCell ref="A3:M3"/>
    <mergeCell ref="A5:M5"/>
    <mergeCell ref="A6:M6"/>
    <mergeCell ref="A7:M7"/>
    <mergeCell ref="A8:M8"/>
    <mergeCell ref="E9:H9"/>
    <mergeCell ref="A12:M12"/>
    <mergeCell ref="A27:M27"/>
    <mergeCell ref="A31:M31"/>
    <mergeCell ref="A113:M113"/>
    <mergeCell ref="A55:M55"/>
    <mergeCell ref="A56:M56"/>
    <mergeCell ref="A58:M58"/>
    <mergeCell ref="A59:M59"/>
    <mergeCell ref="A60:M60"/>
    <mergeCell ref="A61:M61"/>
    <mergeCell ref="A63:M63"/>
    <mergeCell ref="A65:M65"/>
    <mergeCell ref="A77:M77"/>
    <mergeCell ref="A92:M92"/>
    <mergeCell ref="A96:M96"/>
  </mergeCells>
  <pageMargins left="0.7" right="0.7" top="0.75" bottom="0.75" header="0.3" footer="0.3"/>
  <pageSetup paperSize="9" scale="55" orientation="portrait" horizontalDpi="360" verticalDpi="360" r:id="rId1"/>
  <rowBreaks count="1" manualBreakCount="1">
    <brk id="5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4"/>
  <sheetViews>
    <sheetView topLeftCell="A57" zoomScale="70" zoomScaleNormal="70" workbookViewId="0">
      <selection activeCell="H92" sqref="H92"/>
    </sheetView>
  </sheetViews>
  <sheetFormatPr defaultRowHeight="15.75" x14ac:dyDescent="0.25"/>
  <cols>
    <col min="1" max="1" width="6.25" style="18" customWidth="1"/>
    <col min="2" max="2" width="22.875" style="18" customWidth="1"/>
    <col min="3" max="4" width="7" style="18" customWidth="1"/>
    <col min="5" max="5" width="8.125" style="18" customWidth="1"/>
    <col min="6" max="6" width="6" style="18" customWidth="1"/>
    <col min="7" max="7" width="4.625" style="18" customWidth="1"/>
    <col min="8" max="8" width="29" style="18" customWidth="1"/>
    <col min="9" max="9" width="8.375" style="18" customWidth="1"/>
    <col min="10" max="12" width="8.25" style="18" customWidth="1"/>
    <col min="13" max="13" width="22.875" style="18" customWidth="1"/>
  </cols>
  <sheetData>
    <row r="1" spans="1:21" x14ac:dyDescent="0.25">
      <c r="A1" s="306" t="s">
        <v>691</v>
      </c>
      <c r="B1" s="298"/>
      <c r="C1" s="279"/>
      <c r="D1" s="2"/>
      <c r="E1" s="2"/>
      <c r="F1" s="2"/>
      <c r="G1" s="2"/>
      <c r="H1" s="2"/>
      <c r="I1" s="2"/>
      <c r="J1" s="2"/>
      <c r="K1" s="2"/>
      <c r="L1" s="2"/>
      <c r="M1" s="3"/>
    </row>
    <row r="2" spans="1:21" ht="20.25" x14ac:dyDescent="0.3">
      <c r="A2" s="300" t="s">
        <v>10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</row>
    <row r="3" spans="1:21" ht="20.25" x14ac:dyDescent="0.3">
      <c r="A3" s="300" t="s">
        <v>91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</row>
    <row r="4" spans="1:21" ht="20.25" x14ac:dyDescent="0.3">
      <c r="A4" s="280"/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</row>
    <row r="5" spans="1:21" ht="22.5" x14ac:dyDescent="0.3">
      <c r="A5" s="301" t="s">
        <v>25</v>
      </c>
      <c r="B5" s="301"/>
      <c r="C5" s="301"/>
      <c r="D5" s="301"/>
      <c r="E5" s="301"/>
      <c r="F5" s="301"/>
      <c r="G5" s="301"/>
      <c r="H5" s="301"/>
      <c r="I5" s="301"/>
      <c r="J5" s="301"/>
      <c r="K5" s="301"/>
      <c r="L5" s="301"/>
      <c r="M5" s="301"/>
    </row>
    <row r="6" spans="1:21" ht="22.5" x14ac:dyDescent="0.3">
      <c r="A6" s="301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1"/>
    </row>
    <row r="7" spans="1:21" ht="23.25" x14ac:dyDescent="0.35">
      <c r="A7" s="302" t="s">
        <v>11</v>
      </c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</row>
    <row r="8" spans="1:21" ht="18.75" x14ac:dyDescent="0.3">
      <c r="A8" s="303" t="s">
        <v>692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</row>
    <row r="9" spans="1:21" x14ac:dyDescent="0.25">
      <c r="A9" s="10"/>
      <c r="B9" s="11"/>
      <c r="C9" s="11"/>
      <c r="D9" s="11"/>
      <c r="E9" s="305"/>
      <c r="F9" s="305"/>
      <c r="G9" s="305"/>
      <c r="H9" s="305"/>
      <c r="I9" s="284"/>
      <c r="J9" s="10"/>
      <c r="K9" s="10"/>
      <c r="L9" s="10"/>
      <c r="M9" s="80"/>
    </row>
    <row r="10" spans="1:21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3"/>
    </row>
    <row r="11" spans="1:21" ht="22.5" x14ac:dyDescent="0.25">
      <c r="A11" s="89" t="s">
        <v>12</v>
      </c>
      <c r="B11" s="89" t="s">
        <v>13</v>
      </c>
      <c r="C11" s="89" t="s">
        <v>14</v>
      </c>
      <c r="D11" s="89" t="s">
        <v>15</v>
      </c>
      <c r="E11" s="89" t="s">
        <v>16</v>
      </c>
      <c r="F11" s="89" t="s">
        <v>0</v>
      </c>
      <c r="G11" s="89" t="s">
        <v>17</v>
      </c>
      <c r="H11" s="89" t="s">
        <v>18</v>
      </c>
      <c r="I11" s="89" t="s">
        <v>20</v>
      </c>
      <c r="J11" s="89" t="s">
        <v>1</v>
      </c>
      <c r="K11" s="89" t="s">
        <v>15</v>
      </c>
      <c r="L11" s="85" t="s">
        <v>38</v>
      </c>
      <c r="M11" s="29" t="s">
        <v>21</v>
      </c>
      <c r="O11" s="142" t="s">
        <v>391</v>
      </c>
      <c r="Q11" s="142" t="s">
        <v>444</v>
      </c>
      <c r="S11" s="142" t="s">
        <v>7</v>
      </c>
    </row>
    <row r="12" spans="1:21" ht="18.75" x14ac:dyDescent="0.25">
      <c r="A12" s="304" t="s">
        <v>44</v>
      </c>
      <c r="B12" s="304"/>
      <c r="C12" s="304"/>
      <c r="D12" s="304"/>
      <c r="E12" s="304"/>
      <c r="F12" s="304"/>
      <c r="G12" s="304"/>
      <c r="H12" s="304"/>
      <c r="I12" s="304"/>
      <c r="J12" s="304"/>
      <c r="K12" s="304"/>
      <c r="L12" s="304"/>
      <c r="M12" s="304"/>
      <c r="O12">
        <f>L13+L17+L21</f>
        <v>95</v>
      </c>
      <c r="Q12">
        <f>L14+1</f>
        <v>29</v>
      </c>
      <c r="S12">
        <f>L15+L24</f>
        <v>68</v>
      </c>
      <c r="T12">
        <f>L70+L81+L89+L108+L112</f>
        <v>135</v>
      </c>
    </row>
    <row r="13" spans="1:21" ht="15" customHeight="1" x14ac:dyDescent="0.25">
      <c r="A13" s="72">
        <v>1</v>
      </c>
      <c r="B13" s="55" t="s">
        <v>631</v>
      </c>
      <c r="C13" s="199"/>
      <c r="D13" s="199"/>
      <c r="E13" s="144">
        <v>67.3</v>
      </c>
      <c r="F13" s="144">
        <v>68</v>
      </c>
      <c r="G13" s="144">
        <v>24</v>
      </c>
      <c r="H13" s="142" t="s">
        <v>391</v>
      </c>
      <c r="I13" s="295">
        <v>46</v>
      </c>
      <c r="J13" s="19">
        <f t="shared" ref="J13:J18" si="0">I13*1</f>
        <v>46</v>
      </c>
      <c r="K13" s="19">
        <v>1</v>
      </c>
      <c r="L13" s="19">
        <v>33</v>
      </c>
      <c r="M13" s="19"/>
      <c r="O13">
        <v>3</v>
      </c>
      <c r="S13">
        <v>2</v>
      </c>
      <c r="T13">
        <v>5</v>
      </c>
    </row>
    <row r="14" spans="1:21" x14ac:dyDescent="0.25">
      <c r="A14" s="72">
        <v>2</v>
      </c>
      <c r="B14" s="55" t="s">
        <v>442</v>
      </c>
      <c r="C14" s="199"/>
      <c r="D14" s="199"/>
      <c r="E14" s="144">
        <v>64.7</v>
      </c>
      <c r="F14" s="144">
        <v>68</v>
      </c>
      <c r="G14" s="144">
        <v>24</v>
      </c>
      <c r="H14" s="142" t="s">
        <v>444</v>
      </c>
      <c r="I14" s="295">
        <v>42</v>
      </c>
      <c r="J14" s="19">
        <f t="shared" si="0"/>
        <v>42</v>
      </c>
      <c r="K14" s="19">
        <v>1</v>
      </c>
      <c r="L14" s="78">
        <v>28</v>
      </c>
      <c r="M14" s="19"/>
    </row>
    <row r="15" spans="1:21" x14ac:dyDescent="0.25">
      <c r="A15" s="72">
        <v>1</v>
      </c>
      <c r="B15" s="55" t="s">
        <v>192</v>
      </c>
      <c r="C15" s="199"/>
      <c r="D15" s="199"/>
      <c r="E15" s="144">
        <v>72.099999999999994</v>
      </c>
      <c r="F15" s="144">
        <v>73</v>
      </c>
      <c r="G15" s="144">
        <v>24</v>
      </c>
      <c r="H15" s="142" t="s">
        <v>7</v>
      </c>
      <c r="I15" s="295">
        <v>67</v>
      </c>
      <c r="J15" s="19">
        <f t="shared" si="0"/>
        <v>67</v>
      </c>
      <c r="K15" s="19" t="s">
        <v>28</v>
      </c>
      <c r="L15" s="19">
        <v>35</v>
      </c>
      <c r="M15" s="19" t="s">
        <v>92</v>
      </c>
      <c r="O15" s="142" t="s">
        <v>97</v>
      </c>
      <c r="R15" s="142" t="s">
        <v>5</v>
      </c>
      <c r="T15" s="142" t="s">
        <v>111</v>
      </c>
    </row>
    <row r="16" spans="1:21" x14ac:dyDescent="0.25">
      <c r="A16" s="72">
        <v>2</v>
      </c>
      <c r="B16" s="55" t="s">
        <v>242</v>
      </c>
      <c r="C16" s="199"/>
      <c r="D16" s="199"/>
      <c r="E16" s="144">
        <v>72.2</v>
      </c>
      <c r="F16" s="144">
        <v>73</v>
      </c>
      <c r="G16" s="144">
        <v>24</v>
      </c>
      <c r="H16" s="142" t="s">
        <v>97</v>
      </c>
      <c r="I16" s="295">
        <v>58</v>
      </c>
      <c r="J16" s="19">
        <f t="shared" si="0"/>
        <v>58</v>
      </c>
      <c r="K16" s="19">
        <v>1</v>
      </c>
      <c r="L16" s="19">
        <v>28</v>
      </c>
      <c r="M16" s="19"/>
      <c r="O16">
        <f>L16+L19</f>
        <v>66</v>
      </c>
      <c r="P16">
        <f>L38+L65+L71+L77</f>
        <v>105</v>
      </c>
      <c r="R16">
        <f>L18+L26+L27</f>
        <v>92</v>
      </c>
      <c r="T16">
        <f>L20</f>
        <v>33</v>
      </c>
      <c r="U16">
        <f>L76</f>
        <v>30</v>
      </c>
    </row>
    <row r="17" spans="1:21" x14ac:dyDescent="0.25">
      <c r="A17" s="72">
        <v>1</v>
      </c>
      <c r="B17" s="55" t="s">
        <v>666</v>
      </c>
      <c r="C17" s="199"/>
      <c r="D17" s="199"/>
      <c r="E17" s="144">
        <v>75.599999999999994</v>
      </c>
      <c r="F17" s="144">
        <v>78</v>
      </c>
      <c r="G17" s="144">
        <v>24</v>
      </c>
      <c r="H17" s="142" t="s">
        <v>391</v>
      </c>
      <c r="I17" s="295">
        <v>80</v>
      </c>
      <c r="J17" s="19">
        <f t="shared" si="0"/>
        <v>80</v>
      </c>
      <c r="K17" s="19" t="s">
        <v>28</v>
      </c>
      <c r="L17" s="19">
        <v>35</v>
      </c>
      <c r="M17" s="19"/>
      <c r="O17">
        <v>2</v>
      </c>
      <c r="P17">
        <v>4</v>
      </c>
      <c r="R17">
        <v>3</v>
      </c>
      <c r="T17">
        <v>1</v>
      </c>
      <c r="U17">
        <v>1</v>
      </c>
    </row>
    <row r="18" spans="1:21" x14ac:dyDescent="0.25">
      <c r="A18" s="72">
        <v>2</v>
      </c>
      <c r="B18" s="55" t="s">
        <v>54</v>
      </c>
      <c r="C18" s="199"/>
      <c r="D18" s="199"/>
      <c r="E18" s="144">
        <v>75</v>
      </c>
      <c r="F18" s="144">
        <v>78</v>
      </c>
      <c r="G18" s="144">
        <v>24</v>
      </c>
      <c r="H18" s="142" t="s">
        <v>5</v>
      </c>
      <c r="I18" s="295">
        <v>40</v>
      </c>
      <c r="J18" s="19">
        <f t="shared" si="0"/>
        <v>40</v>
      </c>
      <c r="K18" s="19">
        <v>3</v>
      </c>
      <c r="L18" s="19">
        <v>26</v>
      </c>
      <c r="M18" s="19" t="s">
        <v>4</v>
      </c>
    </row>
    <row r="19" spans="1:21" x14ac:dyDescent="0.25">
      <c r="A19" s="72">
        <v>1</v>
      </c>
      <c r="B19" s="55" t="s">
        <v>347</v>
      </c>
      <c r="C19" s="199"/>
      <c r="D19" s="199"/>
      <c r="E19" s="144" t="s">
        <v>709</v>
      </c>
      <c r="F19" s="144">
        <v>85</v>
      </c>
      <c r="G19" s="144">
        <v>32</v>
      </c>
      <c r="H19" s="142" t="s">
        <v>97</v>
      </c>
      <c r="I19" s="295">
        <v>69</v>
      </c>
      <c r="J19" s="19">
        <f>I19*2</f>
        <v>138</v>
      </c>
      <c r="K19" s="19" t="s">
        <v>37</v>
      </c>
      <c r="L19" s="19">
        <v>38</v>
      </c>
      <c r="M19" s="19"/>
      <c r="O19" s="142" t="s">
        <v>711</v>
      </c>
      <c r="Q19" s="142" t="s">
        <v>164</v>
      </c>
      <c r="T19" s="142" t="s">
        <v>439</v>
      </c>
    </row>
    <row r="20" spans="1:21" x14ac:dyDescent="0.25">
      <c r="A20" s="72">
        <v>2</v>
      </c>
      <c r="B20" s="55" t="s">
        <v>193</v>
      </c>
      <c r="C20" s="199"/>
      <c r="D20" s="199"/>
      <c r="E20" s="144" t="s">
        <v>713</v>
      </c>
      <c r="F20" s="144">
        <v>85</v>
      </c>
      <c r="G20" s="144">
        <v>32</v>
      </c>
      <c r="H20" s="142" t="s">
        <v>111</v>
      </c>
      <c r="I20" s="295">
        <v>54</v>
      </c>
      <c r="J20" s="19">
        <f>I20*2</f>
        <v>108</v>
      </c>
      <c r="K20" s="19" t="s">
        <v>37</v>
      </c>
      <c r="L20" s="19">
        <v>33</v>
      </c>
      <c r="M20" s="19" t="s">
        <v>520</v>
      </c>
      <c r="O20">
        <f>L22</f>
        <v>25</v>
      </c>
      <c r="Q20">
        <f>L23+L29+L30</f>
        <v>98</v>
      </c>
      <c r="R20">
        <f>L47+L64</f>
        <v>55</v>
      </c>
      <c r="T20">
        <f>L25</f>
        <v>27</v>
      </c>
    </row>
    <row r="21" spans="1:21" x14ac:dyDescent="0.25">
      <c r="A21" s="72">
        <v>3</v>
      </c>
      <c r="B21" s="55" t="s">
        <v>506</v>
      </c>
      <c r="C21" s="199"/>
      <c r="D21" s="199"/>
      <c r="E21" s="144">
        <v>84.5</v>
      </c>
      <c r="F21" s="144">
        <v>85</v>
      </c>
      <c r="G21" s="144">
        <v>24</v>
      </c>
      <c r="H21" s="142" t="s">
        <v>391</v>
      </c>
      <c r="I21" s="295">
        <v>88</v>
      </c>
      <c r="J21" s="19">
        <f>I21*1</f>
        <v>88</v>
      </c>
      <c r="K21" s="19" t="s">
        <v>28</v>
      </c>
      <c r="L21" s="19">
        <v>27</v>
      </c>
      <c r="M21" s="19"/>
      <c r="O21">
        <v>1</v>
      </c>
      <c r="Q21">
        <v>3</v>
      </c>
      <c r="R21">
        <v>2</v>
      </c>
      <c r="T21">
        <v>1</v>
      </c>
    </row>
    <row r="22" spans="1:21" x14ac:dyDescent="0.25">
      <c r="A22" s="72">
        <v>4</v>
      </c>
      <c r="B22" s="55" t="s">
        <v>708</v>
      </c>
      <c r="C22" s="199"/>
      <c r="D22" s="199"/>
      <c r="E22" s="144" t="s">
        <v>710</v>
      </c>
      <c r="F22" s="144">
        <v>85</v>
      </c>
      <c r="G22" s="144">
        <v>24</v>
      </c>
      <c r="H22" s="142" t="s">
        <v>711</v>
      </c>
      <c r="I22" s="295">
        <v>77</v>
      </c>
      <c r="J22" s="19">
        <f>I22*1</f>
        <v>77</v>
      </c>
      <c r="K22" s="19" t="s">
        <v>28</v>
      </c>
      <c r="L22" s="19">
        <v>25</v>
      </c>
      <c r="M22" s="19"/>
    </row>
    <row r="23" spans="1:21" x14ac:dyDescent="0.25">
      <c r="A23" s="72">
        <v>1</v>
      </c>
      <c r="B23" s="55" t="s">
        <v>195</v>
      </c>
      <c r="C23" s="199"/>
      <c r="D23" s="199"/>
      <c r="E23" s="144">
        <v>92.4</v>
      </c>
      <c r="F23" s="144">
        <v>95</v>
      </c>
      <c r="G23" s="144">
        <v>28</v>
      </c>
      <c r="H23" s="142" t="s">
        <v>164</v>
      </c>
      <c r="I23" s="295">
        <v>84</v>
      </c>
      <c r="J23" s="19">
        <f>I23*1.5</f>
        <v>126</v>
      </c>
      <c r="K23" s="19" t="s">
        <v>37</v>
      </c>
      <c r="L23" s="19">
        <v>38</v>
      </c>
      <c r="M23" s="19" t="s">
        <v>305</v>
      </c>
    </row>
    <row r="24" spans="1:21" x14ac:dyDescent="0.25">
      <c r="A24" s="72">
        <v>2</v>
      </c>
      <c r="B24" s="55" t="s">
        <v>667</v>
      </c>
      <c r="C24" s="199"/>
      <c r="D24" s="199"/>
      <c r="E24" s="144">
        <v>91.6</v>
      </c>
      <c r="F24" s="144">
        <v>95</v>
      </c>
      <c r="G24" s="144">
        <v>28</v>
      </c>
      <c r="H24" s="142" t="s">
        <v>7</v>
      </c>
      <c r="I24" s="295">
        <v>82</v>
      </c>
      <c r="J24" s="19">
        <f t="shared" ref="J24:J25" si="1">I24*1.5</f>
        <v>123</v>
      </c>
      <c r="K24" s="19" t="s">
        <v>37</v>
      </c>
      <c r="L24" s="19">
        <v>33</v>
      </c>
      <c r="M24" s="19" t="s">
        <v>92</v>
      </c>
    </row>
    <row r="25" spans="1:21" x14ac:dyDescent="0.25">
      <c r="A25" s="72">
        <v>3</v>
      </c>
      <c r="B25" s="55" t="s">
        <v>507</v>
      </c>
      <c r="C25" s="199"/>
      <c r="D25" s="199"/>
      <c r="E25" s="144">
        <v>93.1</v>
      </c>
      <c r="F25" s="144">
        <v>95</v>
      </c>
      <c r="G25" s="144">
        <v>28</v>
      </c>
      <c r="H25" s="142" t="s">
        <v>439</v>
      </c>
      <c r="I25" s="295">
        <v>71</v>
      </c>
      <c r="J25" s="19">
        <f t="shared" si="1"/>
        <v>106.5</v>
      </c>
      <c r="K25" s="19" t="s">
        <v>28</v>
      </c>
      <c r="L25" s="19">
        <v>27</v>
      </c>
      <c r="M25" s="19"/>
    </row>
    <row r="26" spans="1:21" x14ac:dyDescent="0.25">
      <c r="A26" s="72">
        <v>1</v>
      </c>
      <c r="B26" s="55" t="s">
        <v>4</v>
      </c>
      <c r="C26" s="199"/>
      <c r="D26" s="199"/>
      <c r="E26" s="144" t="s">
        <v>712</v>
      </c>
      <c r="F26" s="144" t="s">
        <v>607</v>
      </c>
      <c r="G26" s="144">
        <v>32</v>
      </c>
      <c r="H26" s="142" t="s">
        <v>5</v>
      </c>
      <c r="I26" s="295">
        <v>75</v>
      </c>
      <c r="J26" s="19">
        <f>I26*2</f>
        <v>150</v>
      </c>
      <c r="K26" s="19" t="s">
        <v>37</v>
      </c>
      <c r="L26" s="19">
        <v>38</v>
      </c>
      <c r="M26" s="19" t="s">
        <v>27</v>
      </c>
    </row>
    <row r="27" spans="1:21" x14ac:dyDescent="0.25">
      <c r="A27" s="72">
        <v>2</v>
      </c>
      <c r="B27" s="55" t="s">
        <v>64</v>
      </c>
      <c r="C27" s="199"/>
      <c r="D27" s="199"/>
      <c r="E27" s="144">
        <v>113</v>
      </c>
      <c r="F27" s="144" t="s">
        <v>607</v>
      </c>
      <c r="G27" s="144">
        <v>24</v>
      </c>
      <c r="H27" s="142" t="s">
        <v>5</v>
      </c>
      <c r="I27" s="295">
        <v>80</v>
      </c>
      <c r="J27" s="19">
        <f>I27*1</f>
        <v>80</v>
      </c>
      <c r="K27" s="19">
        <v>1</v>
      </c>
      <c r="L27" s="19">
        <v>28</v>
      </c>
      <c r="M27" s="19" t="s">
        <v>27</v>
      </c>
    </row>
    <row r="28" spans="1:21" ht="18.75" x14ac:dyDescent="0.25">
      <c r="A28" s="304" t="s">
        <v>66</v>
      </c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</row>
    <row r="29" spans="1:21" x14ac:dyDescent="0.25">
      <c r="A29" s="72">
        <v>1</v>
      </c>
      <c r="B29" s="55" t="s">
        <v>302</v>
      </c>
      <c r="C29" s="199"/>
      <c r="D29" s="199"/>
      <c r="E29" s="144">
        <v>57.5</v>
      </c>
      <c r="F29" s="144">
        <v>58</v>
      </c>
      <c r="G29" s="144">
        <v>12</v>
      </c>
      <c r="H29" s="142" t="s">
        <v>164</v>
      </c>
      <c r="I29" s="295">
        <v>80</v>
      </c>
      <c r="J29" s="182">
        <f>I29*0.5</f>
        <v>40</v>
      </c>
      <c r="K29" s="182">
        <v>1</v>
      </c>
      <c r="L29" s="182">
        <v>33</v>
      </c>
      <c r="M29" s="182" t="s">
        <v>305</v>
      </c>
      <c r="O29" s="142" t="s">
        <v>124</v>
      </c>
      <c r="Q29" s="142" t="s">
        <v>401</v>
      </c>
      <c r="S29" s="142" t="s">
        <v>182</v>
      </c>
    </row>
    <row r="30" spans="1:21" x14ac:dyDescent="0.25">
      <c r="A30" s="72">
        <v>2</v>
      </c>
      <c r="B30" s="55" t="s">
        <v>303</v>
      </c>
      <c r="C30" s="199"/>
      <c r="D30" s="199"/>
      <c r="E30" s="144">
        <v>57.5</v>
      </c>
      <c r="F30" s="144">
        <v>58</v>
      </c>
      <c r="G30" s="144">
        <v>12</v>
      </c>
      <c r="H30" s="142" t="s">
        <v>164</v>
      </c>
      <c r="I30" s="295">
        <v>35</v>
      </c>
      <c r="J30" s="182">
        <f>I30*0.5</f>
        <v>17.5</v>
      </c>
      <c r="K30" s="182">
        <v>2</v>
      </c>
      <c r="L30" s="182">
        <v>27</v>
      </c>
      <c r="M30" s="182" t="s">
        <v>305</v>
      </c>
      <c r="O30">
        <f>L32+L41+L98+L102+L83</f>
        <v>127</v>
      </c>
      <c r="Q30">
        <f>-L33</f>
        <v>-25</v>
      </c>
      <c r="S30">
        <f>L34+L73</f>
        <v>60</v>
      </c>
    </row>
    <row r="31" spans="1:21" ht="18.75" x14ac:dyDescent="0.25">
      <c r="A31" s="304" t="s">
        <v>41</v>
      </c>
      <c r="B31" s="304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O31">
        <v>5</v>
      </c>
      <c r="Q31">
        <v>1</v>
      </c>
      <c r="S31">
        <v>2</v>
      </c>
    </row>
    <row r="32" spans="1:21" x14ac:dyDescent="0.25">
      <c r="A32" s="72">
        <v>1</v>
      </c>
      <c r="B32" s="55" t="s">
        <v>201</v>
      </c>
      <c r="C32" s="199"/>
      <c r="D32" s="199"/>
      <c r="E32" s="144">
        <v>68</v>
      </c>
      <c r="F32" s="144">
        <v>68</v>
      </c>
      <c r="G32" s="144">
        <v>16</v>
      </c>
      <c r="H32" s="142" t="s">
        <v>124</v>
      </c>
      <c r="I32" s="295">
        <v>102</v>
      </c>
      <c r="J32" s="19">
        <f>I32*1</f>
        <v>102</v>
      </c>
      <c r="K32" s="19">
        <v>1</v>
      </c>
      <c r="L32" s="78">
        <v>30</v>
      </c>
      <c r="M32" s="19"/>
    </row>
    <row r="33" spans="1:20" x14ac:dyDescent="0.25">
      <c r="A33" s="72">
        <v>2</v>
      </c>
      <c r="B33" s="55" t="s">
        <v>432</v>
      </c>
      <c r="C33" s="199"/>
      <c r="D33" s="199"/>
      <c r="E33" s="144">
        <v>60.8</v>
      </c>
      <c r="F33" s="144">
        <v>68</v>
      </c>
      <c r="G33" s="144">
        <v>16</v>
      </c>
      <c r="H33" s="142" t="s">
        <v>401</v>
      </c>
      <c r="I33" s="295">
        <v>42</v>
      </c>
      <c r="J33" s="19">
        <f>I33*1</f>
        <v>42</v>
      </c>
      <c r="K33" s="19"/>
      <c r="L33" s="78">
        <v>25</v>
      </c>
      <c r="M33" s="19"/>
      <c r="O33" s="142" t="s">
        <v>320</v>
      </c>
      <c r="R33" s="142" t="s">
        <v>83</v>
      </c>
      <c r="T33" s="142" t="s">
        <v>69</v>
      </c>
    </row>
    <row r="34" spans="1:20" x14ac:dyDescent="0.25">
      <c r="A34" s="72">
        <v>1</v>
      </c>
      <c r="B34" s="55" t="s">
        <v>669</v>
      </c>
      <c r="C34" s="199"/>
      <c r="D34" s="199"/>
      <c r="E34" s="144">
        <v>72.400000000000006</v>
      </c>
      <c r="F34" s="144">
        <v>73</v>
      </c>
      <c r="G34" s="144">
        <v>20</v>
      </c>
      <c r="H34" s="142" t="s">
        <v>182</v>
      </c>
      <c r="I34" s="295">
        <v>94</v>
      </c>
      <c r="J34" s="19">
        <f>I34*1.5</f>
        <v>141</v>
      </c>
      <c r="K34" s="19">
        <v>1</v>
      </c>
      <c r="L34" s="78">
        <v>30</v>
      </c>
      <c r="M34" s="19"/>
      <c r="O34">
        <f>L35+L110</f>
        <v>55</v>
      </c>
      <c r="R34">
        <f>L36</f>
        <v>22</v>
      </c>
      <c r="T34">
        <f>L37+L101</f>
        <v>60</v>
      </c>
    </row>
    <row r="35" spans="1:20" x14ac:dyDescent="0.25">
      <c r="A35" s="72">
        <v>2</v>
      </c>
      <c r="B35" s="55" t="s">
        <v>315</v>
      </c>
      <c r="C35" s="199"/>
      <c r="D35" s="199"/>
      <c r="E35" s="144" t="s">
        <v>249</v>
      </c>
      <c r="F35" s="144">
        <v>73</v>
      </c>
      <c r="G35" s="144">
        <v>20</v>
      </c>
      <c r="H35" s="142" t="s">
        <v>320</v>
      </c>
      <c r="I35" s="295">
        <v>91</v>
      </c>
      <c r="J35" s="19">
        <f>I35*1.5</f>
        <v>136.5</v>
      </c>
      <c r="K35" s="19">
        <v>1</v>
      </c>
      <c r="L35" s="78">
        <v>25</v>
      </c>
      <c r="M35" s="19"/>
      <c r="O35">
        <v>2</v>
      </c>
      <c r="R35">
        <v>1</v>
      </c>
      <c r="T35">
        <v>2</v>
      </c>
    </row>
    <row r="36" spans="1:20" x14ac:dyDescent="0.25">
      <c r="A36" s="72">
        <v>3</v>
      </c>
      <c r="B36" s="55" t="s">
        <v>531</v>
      </c>
      <c r="C36" s="199"/>
      <c r="D36" s="199"/>
      <c r="E36" s="144" t="s">
        <v>267</v>
      </c>
      <c r="F36" s="144">
        <v>73</v>
      </c>
      <c r="G36" s="144">
        <v>24</v>
      </c>
      <c r="H36" s="142" t="s">
        <v>83</v>
      </c>
      <c r="I36" s="295">
        <v>65</v>
      </c>
      <c r="J36" s="19">
        <f>I36*2</f>
        <v>130</v>
      </c>
      <c r="K36" s="19" t="s">
        <v>28</v>
      </c>
      <c r="L36" s="78">
        <v>22</v>
      </c>
      <c r="M36" s="19"/>
    </row>
    <row r="37" spans="1:20" x14ac:dyDescent="0.25">
      <c r="A37" s="72">
        <v>1</v>
      </c>
      <c r="B37" s="55" t="s">
        <v>68</v>
      </c>
      <c r="C37" s="199"/>
      <c r="D37" s="199"/>
      <c r="E37" s="144">
        <v>75.75</v>
      </c>
      <c r="F37" s="144">
        <v>78</v>
      </c>
      <c r="G37" s="144">
        <v>20</v>
      </c>
      <c r="H37" s="142" t="s">
        <v>69</v>
      </c>
      <c r="I37" s="295">
        <v>70</v>
      </c>
      <c r="J37" s="19">
        <f>I37*1.5</f>
        <v>105</v>
      </c>
      <c r="K37" s="19">
        <v>1</v>
      </c>
      <c r="L37" s="78">
        <v>30</v>
      </c>
      <c r="M37" s="19"/>
      <c r="O37" s="142" t="s">
        <v>127</v>
      </c>
      <c r="Q37" s="142" t="s">
        <v>542</v>
      </c>
      <c r="S37" s="142" t="s">
        <v>695</v>
      </c>
    </row>
    <row r="38" spans="1:20" x14ac:dyDescent="0.25">
      <c r="A38" s="72">
        <v>2</v>
      </c>
      <c r="B38" s="55" t="s">
        <v>433</v>
      </c>
      <c r="C38" s="199"/>
      <c r="D38" s="199"/>
      <c r="E38" s="144">
        <v>76</v>
      </c>
      <c r="F38" s="144">
        <v>78</v>
      </c>
      <c r="G38" s="144">
        <v>12</v>
      </c>
      <c r="H38" s="142" t="s">
        <v>97</v>
      </c>
      <c r="I38" s="295">
        <v>157</v>
      </c>
      <c r="J38" s="19">
        <f>I38*0.5</f>
        <v>78.5</v>
      </c>
      <c r="K38" s="19">
        <v>1</v>
      </c>
      <c r="L38" s="78">
        <v>25</v>
      </c>
      <c r="M38" s="19"/>
      <c r="O38">
        <f>L39+L44</f>
        <v>60</v>
      </c>
      <c r="Q38">
        <f>L40</f>
        <v>25</v>
      </c>
      <c r="S38">
        <f>L42</f>
        <v>20</v>
      </c>
    </row>
    <row r="39" spans="1:20" x14ac:dyDescent="0.25">
      <c r="A39" s="72">
        <v>1</v>
      </c>
      <c r="B39" s="55" t="s">
        <v>208</v>
      </c>
      <c r="C39" s="199"/>
      <c r="D39" s="199"/>
      <c r="E39" s="144">
        <v>84.5</v>
      </c>
      <c r="F39" s="144">
        <v>85</v>
      </c>
      <c r="G39" s="144">
        <v>24</v>
      </c>
      <c r="H39" s="142" t="s">
        <v>127</v>
      </c>
      <c r="I39" s="295">
        <v>85</v>
      </c>
      <c r="J39" s="19">
        <f>I39*2</f>
        <v>170</v>
      </c>
      <c r="K39" s="19" t="s">
        <v>28</v>
      </c>
      <c r="L39" s="78">
        <v>30</v>
      </c>
      <c r="M39" s="19"/>
      <c r="O39">
        <v>2</v>
      </c>
      <c r="Q39">
        <v>1</v>
      </c>
      <c r="S39">
        <v>1</v>
      </c>
    </row>
    <row r="40" spans="1:20" x14ac:dyDescent="0.25">
      <c r="A40" s="72">
        <v>2</v>
      </c>
      <c r="B40" s="55" t="s">
        <v>528</v>
      </c>
      <c r="C40" s="199"/>
      <c r="D40" s="199"/>
      <c r="E40" s="144">
        <v>80</v>
      </c>
      <c r="F40" s="144">
        <v>85</v>
      </c>
      <c r="G40" s="144">
        <v>24</v>
      </c>
      <c r="H40" s="142" t="s">
        <v>542</v>
      </c>
      <c r="I40" s="295">
        <v>83</v>
      </c>
      <c r="J40" s="19">
        <f>I40*2</f>
        <v>166</v>
      </c>
      <c r="K40" s="19" t="s">
        <v>28</v>
      </c>
      <c r="L40" s="78">
        <v>25</v>
      </c>
      <c r="M40" s="19"/>
    </row>
    <row r="41" spans="1:20" x14ac:dyDescent="0.25">
      <c r="A41" s="72">
        <v>3</v>
      </c>
      <c r="B41" s="55" t="s">
        <v>205</v>
      </c>
      <c r="C41" s="199"/>
      <c r="D41" s="199"/>
      <c r="E41" s="144">
        <v>83</v>
      </c>
      <c r="F41" s="144">
        <v>85</v>
      </c>
      <c r="G41" s="144">
        <v>24</v>
      </c>
      <c r="H41" s="142" t="s">
        <v>124</v>
      </c>
      <c r="I41" s="295">
        <v>76</v>
      </c>
      <c r="J41" s="19">
        <f>I41*2</f>
        <v>152</v>
      </c>
      <c r="K41" s="19" t="s">
        <v>28</v>
      </c>
      <c r="L41" s="78">
        <v>22</v>
      </c>
      <c r="M41" s="19"/>
      <c r="O41" s="142" t="s">
        <v>265</v>
      </c>
      <c r="Q41" s="142" t="s">
        <v>128</v>
      </c>
      <c r="S41" s="142" t="s">
        <v>696</v>
      </c>
    </row>
    <row r="42" spans="1:20" x14ac:dyDescent="0.25">
      <c r="A42" s="72">
        <v>4</v>
      </c>
      <c r="B42" s="55" t="s">
        <v>694</v>
      </c>
      <c r="C42" s="199"/>
      <c r="D42" s="199"/>
      <c r="E42" s="144" t="s">
        <v>436</v>
      </c>
      <c r="F42" s="144">
        <v>85</v>
      </c>
      <c r="G42" s="144">
        <v>20</v>
      </c>
      <c r="H42" s="142" t="s">
        <v>695</v>
      </c>
      <c r="I42" s="295">
        <v>78</v>
      </c>
      <c r="J42" s="19">
        <f>I42*1.5</f>
        <v>117</v>
      </c>
      <c r="K42" s="19">
        <v>1</v>
      </c>
      <c r="L42" s="78">
        <v>20</v>
      </c>
      <c r="M42" s="19"/>
      <c r="O42">
        <f>L43</f>
        <v>18</v>
      </c>
      <c r="Q42">
        <v>25</v>
      </c>
      <c r="S42">
        <f>L46</f>
        <v>30</v>
      </c>
    </row>
    <row r="43" spans="1:20" x14ac:dyDescent="0.25">
      <c r="A43" s="72">
        <v>5</v>
      </c>
      <c r="B43" s="55" t="s">
        <v>297</v>
      </c>
      <c r="C43" s="199"/>
      <c r="D43" s="199"/>
      <c r="E43" s="144" t="s">
        <v>464</v>
      </c>
      <c r="F43" s="144">
        <v>85</v>
      </c>
      <c r="G43" s="144">
        <v>24</v>
      </c>
      <c r="H43" s="142" t="s">
        <v>265</v>
      </c>
      <c r="I43" s="295">
        <v>50</v>
      </c>
      <c r="J43" s="19">
        <f>I43*2</f>
        <v>100</v>
      </c>
      <c r="K43" s="19">
        <v>2</v>
      </c>
      <c r="L43" s="78">
        <v>18</v>
      </c>
      <c r="M43" s="19"/>
      <c r="O43">
        <v>1</v>
      </c>
      <c r="Q43">
        <v>1</v>
      </c>
      <c r="S43">
        <v>1</v>
      </c>
    </row>
    <row r="44" spans="1:20" x14ac:dyDescent="0.25">
      <c r="A44" s="72">
        <v>1</v>
      </c>
      <c r="B44" s="55" t="s">
        <v>372</v>
      </c>
      <c r="C44" s="199"/>
      <c r="D44" s="199"/>
      <c r="E44" s="144">
        <v>93.4</v>
      </c>
      <c r="F44" s="144">
        <v>95</v>
      </c>
      <c r="G44" s="144">
        <v>24</v>
      </c>
      <c r="H44" s="142" t="s">
        <v>127</v>
      </c>
      <c r="I44" s="295">
        <v>60</v>
      </c>
      <c r="J44" s="19">
        <f>I44*2</f>
        <v>120</v>
      </c>
      <c r="K44" s="19">
        <v>1</v>
      </c>
      <c r="L44" s="78">
        <v>30</v>
      </c>
      <c r="M44" s="19"/>
    </row>
    <row r="45" spans="1:20" x14ac:dyDescent="0.25">
      <c r="A45" s="72">
        <v>2</v>
      </c>
      <c r="B45" s="55" t="s">
        <v>213</v>
      </c>
      <c r="C45" s="199"/>
      <c r="D45" s="199"/>
      <c r="E45" s="144" t="s">
        <v>698</v>
      </c>
      <c r="F45" s="144">
        <v>95</v>
      </c>
      <c r="G45" s="144">
        <v>16</v>
      </c>
      <c r="H45" s="142" t="s">
        <v>128</v>
      </c>
      <c r="I45" s="295">
        <v>74</v>
      </c>
      <c r="J45" s="19">
        <f>I45*1</f>
        <v>74</v>
      </c>
      <c r="K45" s="19">
        <v>3</v>
      </c>
      <c r="L45" s="78">
        <v>25</v>
      </c>
      <c r="M45" s="19"/>
    </row>
    <row r="46" spans="1:20" x14ac:dyDescent="0.25">
      <c r="A46" s="72">
        <v>1</v>
      </c>
      <c r="B46" s="55" t="s">
        <v>693</v>
      </c>
      <c r="C46" s="199"/>
      <c r="D46" s="199"/>
      <c r="E46" s="144" t="s">
        <v>697</v>
      </c>
      <c r="F46" s="144">
        <v>105</v>
      </c>
      <c r="G46" s="144">
        <v>20</v>
      </c>
      <c r="H46" s="142" t="s">
        <v>696</v>
      </c>
      <c r="I46" s="295">
        <v>87</v>
      </c>
      <c r="J46" s="19">
        <f>I46*1.5</f>
        <v>130.5</v>
      </c>
      <c r="K46" s="19">
        <v>1</v>
      </c>
      <c r="L46" s="78">
        <v>30</v>
      </c>
      <c r="M46" s="19"/>
    </row>
    <row r="47" spans="1:20" x14ac:dyDescent="0.25">
      <c r="A47" s="72">
        <v>1</v>
      </c>
      <c r="B47" s="55" t="s">
        <v>511</v>
      </c>
      <c r="C47" s="199"/>
      <c r="D47" s="199"/>
      <c r="E47" s="144">
        <v>110.4</v>
      </c>
      <c r="F47" s="144" t="s">
        <v>607</v>
      </c>
      <c r="G47" s="144">
        <v>16</v>
      </c>
      <c r="H47" s="142" t="s">
        <v>164</v>
      </c>
      <c r="I47" s="295">
        <v>57</v>
      </c>
      <c r="J47" s="19">
        <f>I47*1</f>
        <v>57</v>
      </c>
      <c r="K47" s="19"/>
      <c r="L47" s="78">
        <v>30</v>
      </c>
      <c r="M47" s="19" t="s">
        <v>305</v>
      </c>
    </row>
    <row r="48" spans="1:20" x14ac:dyDescent="0.25">
      <c r="A48" s="100"/>
      <c r="C48" s="79"/>
      <c r="D48" s="79"/>
      <c r="E48" s="97"/>
      <c r="F48" s="97"/>
      <c r="G48" s="97"/>
      <c r="H48" s="97"/>
      <c r="I48" s="163"/>
      <c r="J48" s="79"/>
      <c r="K48" s="79"/>
      <c r="L48" s="79"/>
      <c r="M48" s="99"/>
    </row>
    <row r="49" spans="1:16" x14ac:dyDescent="0.25">
      <c r="D49" s="18" t="s">
        <v>24</v>
      </c>
      <c r="G49" s="18" t="s">
        <v>23</v>
      </c>
      <c r="I49" s="163" t="s">
        <v>29</v>
      </c>
    </row>
    <row r="50" spans="1:16" x14ac:dyDescent="0.25">
      <c r="A50" s="100"/>
      <c r="B50" s="96"/>
      <c r="C50" s="79"/>
      <c r="D50" s="79"/>
      <c r="E50" s="97"/>
      <c r="F50" s="97"/>
      <c r="G50" s="97"/>
      <c r="H50" s="97"/>
      <c r="I50" s="163"/>
      <c r="J50" s="79"/>
      <c r="K50" s="79"/>
      <c r="L50" s="79"/>
      <c r="M50" s="99"/>
    </row>
    <row r="51" spans="1:16" x14ac:dyDescent="0.25">
      <c r="A51" s="306" t="s">
        <v>691</v>
      </c>
      <c r="B51" s="298"/>
      <c r="C51" s="279"/>
      <c r="D51" s="2"/>
      <c r="E51" s="2"/>
      <c r="F51" s="2"/>
      <c r="G51" s="2"/>
      <c r="H51" s="2"/>
      <c r="I51" s="163"/>
      <c r="J51" s="2"/>
      <c r="K51" s="2"/>
      <c r="L51" s="2"/>
      <c r="M51" s="3"/>
    </row>
    <row r="52" spans="1:16" ht="20.25" x14ac:dyDescent="0.3">
      <c r="A52" s="300" t="s">
        <v>10</v>
      </c>
      <c r="B52" s="300"/>
      <c r="C52" s="300"/>
      <c r="D52" s="300"/>
      <c r="E52" s="300"/>
      <c r="F52" s="300"/>
      <c r="G52" s="300"/>
      <c r="H52" s="300"/>
      <c r="I52" s="300"/>
      <c r="J52" s="300"/>
      <c r="K52" s="300"/>
      <c r="L52" s="300"/>
      <c r="M52" s="300"/>
    </row>
    <row r="53" spans="1:16" ht="20.25" x14ac:dyDescent="0.3">
      <c r="A53" s="300" t="s">
        <v>91</v>
      </c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</row>
    <row r="54" spans="1:16" ht="20.25" x14ac:dyDescent="0.3">
      <c r="A54" s="280"/>
      <c r="B54" s="280"/>
      <c r="C54" s="280"/>
      <c r="D54" s="280"/>
      <c r="E54" s="280"/>
      <c r="F54" s="280"/>
      <c r="G54" s="280"/>
      <c r="H54" s="280"/>
      <c r="I54" s="280"/>
      <c r="J54" s="280"/>
      <c r="K54" s="280"/>
      <c r="L54" s="280"/>
      <c r="M54" s="280"/>
    </row>
    <row r="55" spans="1:16" ht="22.5" x14ac:dyDescent="0.3">
      <c r="A55" s="301" t="s">
        <v>25</v>
      </c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</row>
    <row r="56" spans="1:16" ht="22.5" x14ac:dyDescent="0.3">
      <c r="A56" s="301"/>
      <c r="B56" s="301"/>
      <c r="C56" s="301"/>
      <c r="D56" s="301"/>
      <c r="E56" s="301"/>
      <c r="F56" s="301"/>
      <c r="G56" s="301"/>
      <c r="H56" s="301"/>
      <c r="I56" s="301"/>
      <c r="J56" s="301"/>
      <c r="K56" s="301"/>
      <c r="L56" s="301"/>
      <c r="M56" s="301"/>
    </row>
    <row r="57" spans="1:16" ht="23.25" x14ac:dyDescent="0.35">
      <c r="A57" s="302" t="s">
        <v>11</v>
      </c>
      <c r="B57" s="302"/>
      <c r="C57" s="302"/>
      <c r="D57" s="302"/>
      <c r="E57" s="302"/>
      <c r="F57" s="302"/>
      <c r="G57" s="302"/>
      <c r="H57" s="302"/>
      <c r="I57" s="302"/>
      <c r="J57" s="302"/>
      <c r="K57" s="302"/>
      <c r="L57" s="302"/>
      <c r="M57" s="302"/>
    </row>
    <row r="58" spans="1:16" ht="18.75" x14ac:dyDescent="0.3">
      <c r="A58" s="303" t="s">
        <v>692</v>
      </c>
      <c r="B58" s="303"/>
      <c r="C58" s="303"/>
      <c r="D58" s="303"/>
      <c r="E58" s="303"/>
      <c r="F58" s="303"/>
      <c r="G58" s="303"/>
      <c r="H58" s="303"/>
      <c r="I58" s="303"/>
      <c r="J58" s="303"/>
      <c r="K58" s="303"/>
      <c r="L58" s="303"/>
      <c r="M58" s="303"/>
    </row>
    <row r="59" spans="1:16" ht="18.75" x14ac:dyDescent="0.3">
      <c r="A59" s="282"/>
      <c r="B59" s="282"/>
      <c r="C59" s="282"/>
      <c r="D59" s="282"/>
      <c r="E59" s="282"/>
      <c r="F59" s="282"/>
      <c r="G59" s="282"/>
      <c r="H59" s="282"/>
      <c r="I59" s="163"/>
      <c r="J59" s="282"/>
      <c r="K59" s="282"/>
      <c r="L59" s="282"/>
      <c r="M59" s="282"/>
    </row>
    <row r="60" spans="1:16" x14ac:dyDescent="0.25">
      <c r="A60" s="299"/>
      <c r="B60" s="299"/>
      <c r="C60" s="299"/>
      <c r="D60" s="299"/>
      <c r="E60" s="299"/>
      <c r="F60" s="299"/>
      <c r="G60" s="299"/>
      <c r="H60" s="299"/>
      <c r="I60" s="299"/>
      <c r="J60" s="299"/>
      <c r="K60" s="299"/>
      <c r="L60" s="299"/>
      <c r="M60" s="299"/>
    </row>
    <row r="61" spans="1:16" ht="22.5" x14ac:dyDescent="0.25">
      <c r="A61" s="89" t="s">
        <v>12</v>
      </c>
      <c r="B61" s="89" t="s">
        <v>13</v>
      </c>
      <c r="C61" s="89" t="s">
        <v>14</v>
      </c>
      <c r="D61" s="89" t="s">
        <v>15</v>
      </c>
      <c r="E61" s="89" t="s">
        <v>16</v>
      </c>
      <c r="F61" s="89" t="s">
        <v>0</v>
      </c>
      <c r="G61" s="89" t="s">
        <v>17</v>
      </c>
      <c r="H61" s="89" t="s">
        <v>18</v>
      </c>
      <c r="I61" s="89" t="s">
        <v>20</v>
      </c>
      <c r="J61" s="89" t="s">
        <v>1</v>
      </c>
      <c r="K61" s="89" t="s">
        <v>15</v>
      </c>
      <c r="L61" s="85" t="s">
        <v>38</v>
      </c>
      <c r="M61" s="29" t="s">
        <v>21</v>
      </c>
      <c r="P61" s="142" t="s">
        <v>540</v>
      </c>
    </row>
    <row r="62" spans="1:16" ht="18.75" x14ac:dyDescent="0.25">
      <c r="A62" s="304" t="s">
        <v>42</v>
      </c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P62">
        <f>L63</f>
        <v>30</v>
      </c>
    </row>
    <row r="63" spans="1:16" x14ac:dyDescent="0.25">
      <c r="A63" s="72">
        <v>1</v>
      </c>
      <c r="B63" s="55" t="s">
        <v>554</v>
      </c>
      <c r="C63" s="199"/>
      <c r="D63" s="199"/>
      <c r="E63" s="144">
        <v>58</v>
      </c>
      <c r="F63" s="144">
        <v>58</v>
      </c>
      <c r="G63" s="144">
        <v>12</v>
      </c>
      <c r="H63" s="142" t="s">
        <v>540</v>
      </c>
      <c r="I63" s="295">
        <v>70</v>
      </c>
      <c r="J63" s="78">
        <f>I63*1.5</f>
        <v>105</v>
      </c>
      <c r="K63" s="78">
        <v>1</v>
      </c>
      <c r="L63" s="78">
        <v>30</v>
      </c>
      <c r="M63" s="19"/>
      <c r="P63">
        <v>1</v>
      </c>
    </row>
    <row r="64" spans="1:16" x14ac:dyDescent="0.25">
      <c r="A64" s="72">
        <v>2</v>
      </c>
      <c r="B64" s="55" t="s">
        <v>672</v>
      </c>
      <c r="C64" s="199"/>
      <c r="D64" s="199"/>
      <c r="E64" s="144">
        <v>51.4</v>
      </c>
      <c r="F64" s="144">
        <v>58</v>
      </c>
      <c r="G64" s="144">
        <v>10</v>
      </c>
      <c r="H64" s="142" t="s">
        <v>164</v>
      </c>
      <c r="I64" s="295">
        <v>48</v>
      </c>
      <c r="J64" s="78">
        <f>I64*1.3</f>
        <v>62.400000000000006</v>
      </c>
      <c r="K64" s="78"/>
      <c r="L64" s="78">
        <v>25</v>
      </c>
      <c r="M64" s="19" t="s">
        <v>305</v>
      </c>
    </row>
    <row r="65" spans="1:18" x14ac:dyDescent="0.25">
      <c r="A65" s="72">
        <v>1</v>
      </c>
      <c r="B65" s="55" t="s">
        <v>409</v>
      </c>
      <c r="C65" s="199"/>
      <c r="D65" s="199"/>
      <c r="E65" s="144">
        <v>62.25</v>
      </c>
      <c r="F65" s="144">
        <v>63</v>
      </c>
      <c r="G65" s="144">
        <v>8</v>
      </c>
      <c r="H65" s="142" t="s">
        <v>97</v>
      </c>
      <c r="I65" s="295">
        <v>141</v>
      </c>
      <c r="J65" s="78">
        <f>I65*1</f>
        <v>141</v>
      </c>
      <c r="K65" s="78">
        <v>1</v>
      </c>
      <c r="L65" s="78">
        <v>30</v>
      </c>
      <c r="M65" s="19"/>
      <c r="P65" s="142" t="s">
        <v>622</v>
      </c>
    </row>
    <row r="66" spans="1:18" x14ac:dyDescent="0.25">
      <c r="A66" s="72">
        <v>1</v>
      </c>
      <c r="B66" s="55" t="s">
        <v>636</v>
      </c>
      <c r="C66" s="199"/>
      <c r="D66" s="199"/>
      <c r="E66" s="144">
        <v>65.7</v>
      </c>
      <c r="F66" s="144">
        <v>68</v>
      </c>
      <c r="G66" s="144">
        <v>10</v>
      </c>
      <c r="H66" s="142" t="s">
        <v>622</v>
      </c>
      <c r="I66" s="295">
        <v>77</v>
      </c>
      <c r="J66" s="78">
        <f>I66*1.3</f>
        <v>100.10000000000001</v>
      </c>
      <c r="K66" s="78"/>
      <c r="L66" s="78">
        <v>30</v>
      </c>
      <c r="M66" s="19"/>
      <c r="P66">
        <f>L66+L68+L90+L92+L93+L94+L97+L100+L106+L107+L109+L87+L79</f>
        <v>300</v>
      </c>
    </row>
    <row r="67" spans="1:18" x14ac:dyDescent="0.25">
      <c r="A67" s="72">
        <v>1</v>
      </c>
      <c r="B67" s="55" t="s">
        <v>675</v>
      </c>
      <c r="C67" s="199"/>
      <c r="D67" s="199"/>
      <c r="E67" s="144">
        <v>89</v>
      </c>
      <c r="F67" s="144" t="s">
        <v>47</v>
      </c>
      <c r="G67" s="144">
        <v>8</v>
      </c>
      <c r="H67" s="142" t="s">
        <v>51</v>
      </c>
      <c r="I67" s="295">
        <v>121</v>
      </c>
      <c r="J67" s="78">
        <f>I67*1</f>
        <v>121</v>
      </c>
      <c r="K67" s="78">
        <v>1</v>
      </c>
      <c r="L67" s="78">
        <v>30</v>
      </c>
      <c r="M67" s="19"/>
      <c r="P67">
        <v>13</v>
      </c>
    </row>
    <row r="68" spans="1:18" x14ac:dyDescent="0.25">
      <c r="A68" s="72">
        <v>2</v>
      </c>
      <c r="B68" s="55" t="s">
        <v>676</v>
      </c>
      <c r="C68" s="199"/>
      <c r="D68" s="199"/>
      <c r="E68" s="144">
        <v>89.7</v>
      </c>
      <c r="F68" s="144" t="s">
        <v>47</v>
      </c>
      <c r="G68" s="144">
        <v>8</v>
      </c>
      <c r="H68" s="142" t="s">
        <v>622</v>
      </c>
      <c r="I68" s="295">
        <v>95</v>
      </c>
      <c r="J68" s="78">
        <f>I68*1</f>
        <v>95</v>
      </c>
      <c r="K68" s="78">
        <v>1</v>
      </c>
      <c r="L68" s="78">
        <v>25</v>
      </c>
      <c r="M68" s="19"/>
    </row>
    <row r="69" spans="1:18" ht="18.75" x14ac:dyDescent="0.25">
      <c r="A69" s="304" t="s">
        <v>43</v>
      </c>
      <c r="B69" s="304"/>
      <c r="C69" s="304"/>
      <c r="D69" s="304"/>
      <c r="E69" s="304"/>
      <c r="F69" s="304"/>
      <c r="G69" s="304"/>
      <c r="H69" s="304"/>
      <c r="I69" s="304"/>
      <c r="J69" s="304"/>
      <c r="K69" s="304"/>
      <c r="L69" s="304"/>
      <c r="M69" s="304"/>
      <c r="P69" s="142" t="s">
        <v>51</v>
      </c>
      <c r="R69" s="142" t="s">
        <v>450</v>
      </c>
    </row>
    <row r="70" spans="1:18" x14ac:dyDescent="0.25">
      <c r="A70" s="72">
        <v>1</v>
      </c>
      <c r="B70" s="55" t="s">
        <v>92</v>
      </c>
      <c r="C70" s="199"/>
      <c r="D70" s="199"/>
      <c r="E70" s="144" t="s">
        <v>267</v>
      </c>
      <c r="F70" s="144">
        <v>73</v>
      </c>
      <c r="G70" s="144">
        <v>24</v>
      </c>
      <c r="H70" s="142" t="s">
        <v>7</v>
      </c>
      <c r="I70" s="295">
        <v>102</v>
      </c>
      <c r="J70" s="19">
        <f>I70*2</f>
        <v>204</v>
      </c>
      <c r="K70" s="19" t="s">
        <v>28</v>
      </c>
      <c r="L70" s="78">
        <v>30</v>
      </c>
      <c r="M70" s="19"/>
      <c r="P70">
        <f>L67</f>
        <v>30</v>
      </c>
      <c r="R70">
        <f>L72</f>
        <v>22</v>
      </c>
    </row>
    <row r="71" spans="1:18" x14ac:dyDescent="0.25">
      <c r="A71" s="72">
        <v>2</v>
      </c>
      <c r="B71" s="55" t="s">
        <v>584</v>
      </c>
      <c r="C71" s="199"/>
      <c r="D71" s="199"/>
      <c r="E71" s="144" t="s">
        <v>714</v>
      </c>
      <c r="F71" s="144">
        <v>73</v>
      </c>
      <c r="G71" s="144">
        <v>20</v>
      </c>
      <c r="H71" s="142" t="s">
        <v>97</v>
      </c>
      <c r="I71" s="295">
        <v>91</v>
      </c>
      <c r="J71" s="19">
        <f>I71*1.5</f>
        <v>136.5</v>
      </c>
      <c r="K71" s="19">
        <v>1</v>
      </c>
      <c r="L71" s="78">
        <v>25</v>
      </c>
      <c r="M71" s="19"/>
      <c r="P71">
        <v>1</v>
      </c>
      <c r="R71">
        <v>1</v>
      </c>
    </row>
    <row r="72" spans="1:18" x14ac:dyDescent="0.25">
      <c r="A72" s="72">
        <v>3</v>
      </c>
      <c r="B72" s="55" t="s">
        <v>107</v>
      </c>
      <c r="C72" s="199"/>
      <c r="D72" s="199"/>
      <c r="E72" s="144">
        <v>70.8</v>
      </c>
      <c r="F72" s="144">
        <v>73</v>
      </c>
      <c r="G72" s="144">
        <v>20</v>
      </c>
      <c r="H72" s="142" t="s">
        <v>450</v>
      </c>
      <c r="I72" s="295">
        <v>55</v>
      </c>
      <c r="J72" s="19">
        <f>I72*1.5</f>
        <v>82.5</v>
      </c>
      <c r="K72" s="19">
        <v>2</v>
      </c>
      <c r="L72" s="78">
        <v>22</v>
      </c>
      <c r="M72" s="19"/>
    </row>
    <row r="73" spans="1:18" x14ac:dyDescent="0.25">
      <c r="A73" s="72">
        <v>1</v>
      </c>
      <c r="B73" s="55" t="s">
        <v>175</v>
      </c>
      <c r="C73" s="199"/>
      <c r="D73" s="199"/>
      <c r="E73" s="144">
        <v>75.400000000000006</v>
      </c>
      <c r="F73" s="144">
        <v>78</v>
      </c>
      <c r="G73" s="144">
        <v>20</v>
      </c>
      <c r="H73" s="142" t="s">
        <v>182</v>
      </c>
      <c r="I73" s="295">
        <v>100</v>
      </c>
      <c r="J73" s="19">
        <f>I73*1.5</f>
        <v>150</v>
      </c>
      <c r="K73" s="19">
        <v>1</v>
      </c>
      <c r="L73" s="78">
        <v>30</v>
      </c>
      <c r="M73" s="19"/>
      <c r="P73" s="142" t="s">
        <v>493</v>
      </c>
      <c r="R73" s="142" t="s">
        <v>656</v>
      </c>
    </row>
    <row r="74" spans="1:18" x14ac:dyDescent="0.25">
      <c r="A74" s="72">
        <v>2</v>
      </c>
      <c r="B74" s="55" t="s">
        <v>512</v>
      </c>
      <c r="C74" s="199"/>
      <c r="D74" s="199"/>
      <c r="E74" s="144">
        <v>77</v>
      </c>
      <c r="F74" s="144">
        <v>78</v>
      </c>
      <c r="G74" s="144">
        <v>20</v>
      </c>
      <c r="H74" s="142" t="s">
        <v>493</v>
      </c>
      <c r="I74" s="295">
        <v>73</v>
      </c>
      <c r="J74" s="19">
        <f>I74*1.5</f>
        <v>109.5</v>
      </c>
      <c r="K74" s="19">
        <v>1</v>
      </c>
      <c r="L74" s="78">
        <v>25</v>
      </c>
      <c r="M74" s="19"/>
      <c r="P74">
        <f>L74+L95+L99</f>
        <v>80</v>
      </c>
      <c r="R74">
        <f>L75</f>
        <v>30</v>
      </c>
    </row>
    <row r="75" spans="1:18" x14ac:dyDescent="0.25">
      <c r="A75" s="72">
        <v>1</v>
      </c>
      <c r="B75" s="55" t="s">
        <v>677</v>
      </c>
      <c r="C75" s="254"/>
      <c r="D75" s="254"/>
      <c r="E75" s="144">
        <v>78.599999999999994</v>
      </c>
      <c r="F75" s="144">
        <v>85</v>
      </c>
      <c r="G75" s="144">
        <v>20</v>
      </c>
      <c r="H75" s="142" t="s">
        <v>656</v>
      </c>
      <c r="I75" s="295">
        <v>103</v>
      </c>
      <c r="J75" s="19">
        <f>I75*1.5</f>
        <v>154.5</v>
      </c>
      <c r="K75" s="19">
        <v>1</v>
      </c>
      <c r="L75" s="78">
        <v>30</v>
      </c>
      <c r="M75" s="19"/>
      <c r="P75">
        <v>3</v>
      </c>
      <c r="R75">
        <v>1</v>
      </c>
    </row>
    <row r="76" spans="1:18" x14ac:dyDescent="0.25">
      <c r="A76" s="72">
        <v>1</v>
      </c>
      <c r="B76" s="55" t="s">
        <v>281</v>
      </c>
      <c r="C76" s="199"/>
      <c r="D76" s="199"/>
      <c r="E76" s="144" t="s">
        <v>716</v>
      </c>
      <c r="F76" s="144">
        <v>95</v>
      </c>
      <c r="G76" s="144">
        <v>24</v>
      </c>
      <c r="H76" s="142" t="s">
        <v>111</v>
      </c>
      <c r="I76" s="295">
        <v>99</v>
      </c>
      <c r="J76" s="19">
        <f>I76*2</f>
        <v>198</v>
      </c>
      <c r="K76" s="19" t="s">
        <v>28</v>
      </c>
      <c r="L76" s="78">
        <v>30</v>
      </c>
      <c r="M76" s="19"/>
    </row>
    <row r="77" spans="1:18" x14ac:dyDescent="0.25">
      <c r="A77" s="72">
        <v>2</v>
      </c>
      <c r="B77" s="55" t="s">
        <v>639</v>
      </c>
      <c r="C77" s="199"/>
      <c r="D77" s="199"/>
      <c r="E77" s="144" t="s">
        <v>715</v>
      </c>
      <c r="F77" s="144">
        <v>95</v>
      </c>
      <c r="G77" s="144">
        <v>20</v>
      </c>
      <c r="H77" s="142" t="s">
        <v>97</v>
      </c>
      <c r="I77" s="295">
        <v>87</v>
      </c>
      <c r="J77" s="19">
        <f>I77*1.5</f>
        <v>130.5</v>
      </c>
      <c r="K77" s="19">
        <v>1</v>
      </c>
      <c r="L77" s="78">
        <v>25</v>
      </c>
      <c r="M77" s="19"/>
      <c r="P77" s="142" t="s">
        <v>122</v>
      </c>
      <c r="R77" s="142" t="s">
        <v>185</v>
      </c>
    </row>
    <row r="78" spans="1:18" x14ac:dyDescent="0.25">
      <c r="A78" s="72">
        <v>3</v>
      </c>
      <c r="B78" s="55" t="s">
        <v>219</v>
      </c>
      <c r="C78" s="254"/>
      <c r="D78" s="254"/>
      <c r="E78" s="144">
        <v>88.2</v>
      </c>
      <c r="F78" s="144">
        <v>95</v>
      </c>
      <c r="G78" s="144">
        <v>20</v>
      </c>
      <c r="H78" s="142" t="s">
        <v>122</v>
      </c>
      <c r="I78" s="295">
        <v>63</v>
      </c>
      <c r="J78" s="19">
        <f>I78*1.5</f>
        <v>94.5</v>
      </c>
      <c r="K78" s="19">
        <v>2</v>
      </c>
      <c r="L78" s="78">
        <v>22</v>
      </c>
      <c r="M78" s="19"/>
      <c r="P78">
        <f>L78</f>
        <v>22</v>
      </c>
      <c r="R78">
        <f>L82+L96+L103+L111</f>
        <v>102</v>
      </c>
    </row>
    <row r="79" spans="1:18" x14ac:dyDescent="0.25">
      <c r="A79" s="72">
        <v>4</v>
      </c>
      <c r="B79" s="55" t="s">
        <v>678</v>
      </c>
      <c r="C79" s="199"/>
      <c r="D79" s="199"/>
      <c r="E79" s="144">
        <v>85.4</v>
      </c>
      <c r="F79" s="144">
        <v>95</v>
      </c>
      <c r="G79" s="144">
        <v>16</v>
      </c>
      <c r="H79" s="142" t="s">
        <v>622</v>
      </c>
      <c r="I79" s="295">
        <v>70</v>
      </c>
      <c r="J79" s="19">
        <f>I79*1</f>
        <v>70</v>
      </c>
      <c r="K79" s="19"/>
      <c r="L79" s="78">
        <v>20</v>
      </c>
      <c r="M79" s="19"/>
      <c r="P79">
        <v>1</v>
      </c>
      <c r="R79">
        <v>4</v>
      </c>
    </row>
    <row r="80" spans="1:18" x14ac:dyDescent="0.25">
      <c r="A80" s="72">
        <v>1</v>
      </c>
      <c r="B80" s="55" t="s">
        <v>642</v>
      </c>
      <c r="C80" s="199"/>
      <c r="D80" s="199"/>
      <c r="E80" s="144">
        <v>96</v>
      </c>
      <c r="F80" s="144" t="s">
        <v>3</v>
      </c>
      <c r="G80" s="144">
        <v>12</v>
      </c>
      <c r="H80" s="142" t="s">
        <v>124</v>
      </c>
      <c r="I80" s="295">
        <v>56</v>
      </c>
      <c r="J80" s="19">
        <f>I80*0.5</f>
        <v>28</v>
      </c>
      <c r="K80" s="19"/>
      <c r="L80" s="78"/>
      <c r="M80" s="19"/>
    </row>
    <row r="81" spans="1:19" x14ac:dyDescent="0.25">
      <c r="A81" s="72">
        <v>1</v>
      </c>
      <c r="B81" s="55" t="s">
        <v>220</v>
      </c>
      <c r="C81" s="199"/>
      <c r="D81" s="199"/>
      <c r="E81" s="144">
        <v>107.6</v>
      </c>
      <c r="F81" s="144" t="s">
        <v>3</v>
      </c>
      <c r="G81" s="144">
        <v>24</v>
      </c>
      <c r="H81" s="142" t="s">
        <v>7</v>
      </c>
      <c r="I81" s="295">
        <v>81</v>
      </c>
      <c r="J81" s="19">
        <f>I81*2</f>
        <v>162</v>
      </c>
      <c r="K81" s="256">
        <v>1</v>
      </c>
      <c r="L81" s="146">
        <v>30</v>
      </c>
      <c r="M81" s="256" t="s">
        <v>92</v>
      </c>
      <c r="P81" s="142" t="s">
        <v>595</v>
      </c>
      <c r="R81" s="142" t="s">
        <v>171</v>
      </c>
    </row>
    <row r="82" spans="1:19" x14ac:dyDescent="0.25">
      <c r="A82" s="72">
        <v>2</v>
      </c>
      <c r="B82" s="55" t="s">
        <v>640</v>
      </c>
      <c r="C82" s="199"/>
      <c r="D82" s="199"/>
      <c r="E82" s="144">
        <v>118</v>
      </c>
      <c r="F82" s="144" t="s">
        <v>3</v>
      </c>
      <c r="G82" s="144">
        <v>24</v>
      </c>
      <c r="H82" s="142" t="s">
        <v>185</v>
      </c>
      <c r="I82" s="295">
        <v>81</v>
      </c>
      <c r="J82" s="19">
        <f>I82*2</f>
        <v>162</v>
      </c>
      <c r="K82" s="19">
        <v>1</v>
      </c>
      <c r="L82" s="78">
        <v>25</v>
      </c>
      <c r="M82" s="19"/>
      <c r="P82">
        <f>L85</f>
        <v>30</v>
      </c>
      <c r="R82">
        <f>L86</f>
        <v>30</v>
      </c>
    </row>
    <row r="83" spans="1:19" x14ac:dyDescent="0.25">
      <c r="A83" s="72">
        <v>3</v>
      </c>
      <c r="B83" s="55" t="s">
        <v>679</v>
      </c>
      <c r="C83" s="199"/>
      <c r="D83" s="199"/>
      <c r="E83" s="144">
        <v>113</v>
      </c>
      <c r="F83" s="144" t="s">
        <v>3</v>
      </c>
      <c r="G83" s="144">
        <v>16</v>
      </c>
      <c r="H83" s="142" t="s">
        <v>124</v>
      </c>
      <c r="I83" s="295">
        <v>20</v>
      </c>
      <c r="J83" s="19">
        <f>I83*1</f>
        <v>20</v>
      </c>
      <c r="K83" s="256"/>
      <c r="L83" s="146">
        <v>20</v>
      </c>
      <c r="M83" s="256"/>
      <c r="P83">
        <v>1</v>
      </c>
      <c r="R83">
        <v>1</v>
      </c>
    </row>
    <row r="84" spans="1:19" ht="18.75" x14ac:dyDescent="0.25">
      <c r="A84" s="304" t="s">
        <v>45</v>
      </c>
      <c r="B84" s="304"/>
      <c r="C84" s="304"/>
      <c r="D84" s="304"/>
      <c r="E84" s="304"/>
      <c r="F84" s="304"/>
      <c r="G84" s="304"/>
      <c r="H84" s="304"/>
      <c r="I84" s="304"/>
      <c r="J84" s="304"/>
      <c r="K84" s="304"/>
      <c r="L84" s="304"/>
      <c r="M84" s="304"/>
    </row>
    <row r="85" spans="1:19" ht="18.75" x14ac:dyDescent="0.25">
      <c r="A85" s="283">
        <v>1</v>
      </c>
      <c r="B85" s="55" t="s">
        <v>717</v>
      </c>
      <c r="C85" s="161"/>
      <c r="D85" s="161"/>
      <c r="E85" s="144">
        <v>61.4</v>
      </c>
      <c r="F85" s="144">
        <v>63</v>
      </c>
      <c r="G85" s="144">
        <v>8</v>
      </c>
      <c r="H85" s="142" t="s">
        <v>595</v>
      </c>
      <c r="I85" s="295">
        <v>80</v>
      </c>
      <c r="J85" s="71">
        <f>I85*1</f>
        <v>80</v>
      </c>
      <c r="K85" s="274">
        <v>1</v>
      </c>
      <c r="L85" s="274">
        <v>30</v>
      </c>
      <c r="M85" s="161"/>
      <c r="P85" s="142" t="s">
        <v>449</v>
      </c>
      <c r="S85" s="142" t="s">
        <v>624</v>
      </c>
    </row>
    <row r="86" spans="1:19" ht="18.75" x14ac:dyDescent="0.25">
      <c r="A86" s="283">
        <v>1</v>
      </c>
      <c r="B86" s="55" t="s">
        <v>170</v>
      </c>
      <c r="C86" s="161"/>
      <c r="D86" s="161"/>
      <c r="E86" s="144">
        <v>89</v>
      </c>
      <c r="F86" s="144" t="s">
        <v>6</v>
      </c>
      <c r="G86" s="144">
        <v>12</v>
      </c>
      <c r="H86" s="142" t="s">
        <v>171</v>
      </c>
      <c r="I86" s="295">
        <v>100</v>
      </c>
      <c r="J86" s="71">
        <f>I86*1.5</f>
        <v>150</v>
      </c>
      <c r="K86" s="274">
        <v>1</v>
      </c>
      <c r="L86" s="274">
        <v>30</v>
      </c>
      <c r="M86" s="161"/>
      <c r="P86">
        <f>L91</f>
        <v>22</v>
      </c>
      <c r="S86">
        <f>L105</f>
        <v>30</v>
      </c>
    </row>
    <row r="87" spans="1:19" ht="18.75" x14ac:dyDescent="0.25">
      <c r="A87" s="283">
        <v>2</v>
      </c>
      <c r="B87" s="55" t="s">
        <v>680</v>
      </c>
      <c r="C87" s="161"/>
      <c r="D87" s="161"/>
      <c r="E87" s="144">
        <v>89.4</v>
      </c>
      <c r="F87" s="144" t="s">
        <v>6</v>
      </c>
      <c r="G87" s="144">
        <v>8</v>
      </c>
      <c r="H87" s="142" t="s">
        <v>622</v>
      </c>
      <c r="I87" s="295">
        <v>86</v>
      </c>
      <c r="J87" s="71">
        <f>I87*1</f>
        <v>86</v>
      </c>
      <c r="K87" s="274">
        <v>2</v>
      </c>
      <c r="L87" s="274">
        <v>25</v>
      </c>
      <c r="M87" s="161"/>
      <c r="P87">
        <v>1</v>
      </c>
      <c r="S87">
        <v>1</v>
      </c>
    </row>
    <row r="88" spans="1:19" ht="18.75" x14ac:dyDescent="0.25">
      <c r="A88" s="304" t="s">
        <v>46</v>
      </c>
      <c r="B88" s="304"/>
      <c r="C88" s="304"/>
      <c r="D88" s="304"/>
      <c r="E88" s="304"/>
      <c r="F88" s="304"/>
      <c r="G88" s="304"/>
      <c r="H88" s="304"/>
      <c r="I88" s="304"/>
      <c r="J88" s="304"/>
      <c r="K88" s="304"/>
      <c r="L88" s="304"/>
      <c r="M88" s="304"/>
    </row>
    <row r="89" spans="1:19" x14ac:dyDescent="0.25">
      <c r="A89" s="72">
        <v>1</v>
      </c>
      <c r="B89" s="55" t="s">
        <v>144</v>
      </c>
      <c r="C89" s="199"/>
      <c r="D89" s="199"/>
      <c r="E89" s="144">
        <v>56.2</v>
      </c>
      <c r="F89" s="144">
        <v>58</v>
      </c>
      <c r="G89" s="144">
        <v>12</v>
      </c>
      <c r="H89" s="142" t="s">
        <v>7</v>
      </c>
      <c r="I89" s="295">
        <v>75</v>
      </c>
      <c r="J89" s="19">
        <f>I89*0.8</f>
        <v>60</v>
      </c>
      <c r="K89" s="19">
        <v>1</v>
      </c>
      <c r="L89" s="78">
        <v>30</v>
      </c>
      <c r="M89" s="19" t="s">
        <v>92</v>
      </c>
    </row>
    <row r="90" spans="1:19" x14ac:dyDescent="0.25">
      <c r="A90" s="72">
        <v>2</v>
      </c>
      <c r="B90" s="55" t="s">
        <v>684</v>
      </c>
      <c r="C90" s="199"/>
      <c r="D90" s="199"/>
      <c r="E90" s="144">
        <v>50.6</v>
      </c>
      <c r="F90" s="144">
        <v>58</v>
      </c>
      <c r="G90" s="144">
        <v>12</v>
      </c>
      <c r="H90" s="142" t="s">
        <v>622</v>
      </c>
      <c r="I90" s="295">
        <v>65</v>
      </c>
      <c r="J90" s="19">
        <f>I90*0.8</f>
        <v>52</v>
      </c>
      <c r="K90" s="19">
        <v>1</v>
      </c>
      <c r="L90" s="78">
        <v>25</v>
      </c>
      <c r="M90" s="19"/>
    </row>
    <row r="91" spans="1:19" x14ac:dyDescent="0.25">
      <c r="A91" s="72">
        <v>3</v>
      </c>
      <c r="B91" s="55" t="s">
        <v>560</v>
      </c>
      <c r="C91" s="199"/>
      <c r="D91" s="199"/>
      <c r="E91" s="144">
        <v>56</v>
      </c>
      <c r="F91" s="144">
        <v>58</v>
      </c>
      <c r="G91" s="144">
        <v>8</v>
      </c>
      <c r="H91" s="142" t="s">
        <v>449</v>
      </c>
      <c r="I91" s="295">
        <v>95</v>
      </c>
      <c r="J91" s="19">
        <f>I91*0.4</f>
        <v>38</v>
      </c>
      <c r="K91" s="19"/>
      <c r="L91" s="78">
        <v>22</v>
      </c>
      <c r="M91" s="19"/>
    </row>
    <row r="92" spans="1:19" x14ac:dyDescent="0.25">
      <c r="A92" s="72">
        <v>4</v>
      </c>
      <c r="B92" s="55" t="s">
        <v>681</v>
      </c>
      <c r="C92" s="199"/>
      <c r="D92" s="199"/>
      <c r="E92" s="144">
        <v>42.4</v>
      </c>
      <c r="F92" s="144">
        <v>58</v>
      </c>
      <c r="G92" s="144">
        <v>8</v>
      </c>
      <c r="H92" s="142" t="s">
        <v>622</v>
      </c>
      <c r="I92" s="295">
        <v>94</v>
      </c>
      <c r="J92" s="19">
        <f>I92*0.4</f>
        <v>37.6</v>
      </c>
      <c r="K92" s="19"/>
      <c r="L92" s="78">
        <v>20</v>
      </c>
      <c r="M92" s="19"/>
    </row>
    <row r="93" spans="1:19" x14ac:dyDescent="0.25">
      <c r="A93" s="72">
        <v>5</v>
      </c>
      <c r="B93" s="55" t="s">
        <v>683</v>
      </c>
      <c r="C93" s="199"/>
      <c r="D93" s="199"/>
      <c r="E93" s="144">
        <v>49.6</v>
      </c>
      <c r="F93" s="144">
        <v>58</v>
      </c>
      <c r="G93" s="144">
        <v>8</v>
      </c>
      <c r="H93" s="142" t="s">
        <v>622</v>
      </c>
      <c r="I93" s="295">
        <v>90</v>
      </c>
      <c r="J93" s="19">
        <f>I93*0.4</f>
        <v>36</v>
      </c>
      <c r="K93" s="19"/>
      <c r="L93" s="78">
        <v>18</v>
      </c>
      <c r="M93" s="19"/>
    </row>
    <row r="94" spans="1:19" x14ac:dyDescent="0.25">
      <c r="A94" s="72">
        <v>6</v>
      </c>
      <c r="B94" s="55" t="s">
        <v>682</v>
      </c>
      <c r="C94" s="199"/>
      <c r="D94" s="199"/>
      <c r="E94" s="144">
        <v>40</v>
      </c>
      <c r="F94" s="144">
        <v>58</v>
      </c>
      <c r="G94" s="144">
        <v>8</v>
      </c>
      <c r="H94" s="142" t="s">
        <v>622</v>
      </c>
      <c r="I94" s="295">
        <v>87</v>
      </c>
      <c r="J94" s="19">
        <f>I94*0.4</f>
        <v>34.800000000000004</v>
      </c>
      <c r="K94" s="19"/>
      <c r="L94" s="78">
        <v>16</v>
      </c>
      <c r="M94" s="19"/>
    </row>
    <row r="95" spans="1:19" x14ac:dyDescent="0.25">
      <c r="A95" s="72">
        <v>1</v>
      </c>
      <c r="B95" s="55" t="s">
        <v>564</v>
      </c>
      <c r="C95" s="199"/>
      <c r="D95" s="199"/>
      <c r="E95" s="144">
        <v>68</v>
      </c>
      <c r="F95" s="144">
        <v>68</v>
      </c>
      <c r="G95" s="144">
        <v>20</v>
      </c>
      <c r="H95" s="142" t="s">
        <v>493</v>
      </c>
      <c r="I95" s="295">
        <v>69</v>
      </c>
      <c r="J95" s="19">
        <f>I95*1.5</f>
        <v>103.5</v>
      </c>
      <c r="K95" s="19">
        <v>1</v>
      </c>
      <c r="L95" s="78">
        <v>30</v>
      </c>
      <c r="M95" s="19"/>
    </row>
    <row r="96" spans="1:19" x14ac:dyDescent="0.25">
      <c r="A96" s="72">
        <v>2</v>
      </c>
      <c r="B96" s="55" t="s">
        <v>699</v>
      </c>
      <c r="C96" s="199"/>
      <c r="D96" s="199"/>
      <c r="E96" s="144">
        <v>60</v>
      </c>
      <c r="F96" s="144">
        <v>68</v>
      </c>
      <c r="G96" s="144">
        <v>16</v>
      </c>
      <c r="H96" s="142" t="s">
        <v>185</v>
      </c>
      <c r="I96" s="295">
        <v>67</v>
      </c>
      <c r="J96" s="19">
        <f>I96*1</f>
        <v>67</v>
      </c>
      <c r="K96" s="19">
        <v>3</v>
      </c>
      <c r="L96" s="78">
        <v>25</v>
      </c>
      <c r="M96" s="19"/>
    </row>
    <row r="97" spans="1:13" x14ac:dyDescent="0.25">
      <c r="A97" s="72">
        <v>3</v>
      </c>
      <c r="B97" s="55" t="s">
        <v>686</v>
      </c>
      <c r="C97" s="199"/>
      <c r="D97" s="199"/>
      <c r="E97" s="144">
        <v>62.9</v>
      </c>
      <c r="F97" s="144">
        <v>68</v>
      </c>
      <c r="G97" s="144">
        <v>8</v>
      </c>
      <c r="H97" s="142" t="s">
        <v>622</v>
      </c>
      <c r="I97" s="295">
        <v>101</v>
      </c>
      <c r="J97" s="19">
        <f>I97*0.4</f>
        <v>40.400000000000006</v>
      </c>
      <c r="K97" s="19"/>
      <c r="L97" s="78">
        <v>22</v>
      </c>
      <c r="M97" s="19"/>
    </row>
    <row r="98" spans="1:13" x14ac:dyDescent="0.25">
      <c r="A98" s="72">
        <v>1</v>
      </c>
      <c r="B98" s="55" t="s">
        <v>301</v>
      </c>
      <c r="C98" s="199"/>
      <c r="D98" s="199"/>
      <c r="E98" s="144">
        <v>69.400000000000006</v>
      </c>
      <c r="F98" s="144">
        <v>73</v>
      </c>
      <c r="G98" s="144">
        <v>24</v>
      </c>
      <c r="H98" s="142" t="s">
        <v>124</v>
      </c>
      <c r="I98" s="295">
        <v>40</v>
      </c>
      <c r="J98" s="19">
        <f>I98*2</f>
        <v>80</v>
      </c>
      <c r="K98" s="19">
        <v>2</v>
      </c>
      <c r="L98" s="78">
        <v>30</v>
      </c>
      <c r="M98" s="19"/>
    </row>
    <row r="99" spans="1:13" x14ac:dyDescent="0.25">
      <c r="A99" s="72">
        <v>2</v>
      </c>
      <c r="B99" s="55" t="s">
        <v>653</v>
      </c>
      <c r="C99" s="199"/>
      <c r="D99" s="199"/>
      <c r="E99" s="144">
        <v>71</v>
      </c>
      <c r="F99" s="144">
        <v>73</v>
      </c>
      <c r="G99" s="144">
        <v>16</v>
      </c>
      <c r="H99" s="142" t="s">
        <v>493</v>
      </c>
      <c r="I99" s="295">
        <v>74</v>
      </c>
      <c r="J99" s="19">
        <f>I99*1</f>
        <v>74</v>
      </c>
      <c r="K99" s="19">
        <v>2</v>
      </c>
      <c r="L99" s="78">
        <v>25</v>
      </c>
      <c r="M99" s="19"/>
    </row>
    <row r="100" spans="1:13" x14ac:dyDescent="0.25">
      <c r="A100" s="72">
        <v>3</v>
      </c>
      <c r="B100" s="55" t="s">
        <v>700</v>
      </c>
      <c r="C100" s="199"/>
      <c r="D100" s="199"/>
      <c r="E100" s="144">
        <v>72.599999999999994</v>
      </c>
      <c r="F100" s="144">
        <v>73</v>
      </c>
      <c r="G100" s="144">
        <v>8</v>
      </c>
      <c r="H100" s="142" t="s">
        <v>622</v>
      </c>
      <c r="I100" s="295">
        <v>108</v>
      </c>
      <c r="J100" s="19">
        <f>I100*0.4</f>
        <v>43.2</v>
      </c>
      <c r="K100" s="19"/>
      <c r="L100" s="78">
        <v>22</v>
      </c>
      <c r="M100" s="19"/>
    </row>
    <row r="101" spans="1:13" x14ac:dyDescent="0.25">
      <c r="A101" s="72">
        <v>1</v>
      </c>
      <c r="B101" s="55" t="s">
        <v>142</v>
      </c>
      <c r="C101" s="199"/>
      <c r="D101" s="199"/>
      <c r="E101" s="144">
        <v>98.8</v>
      </c>
      <c r="F101" s="144" t="s">
        <v>47</v>
      </c>
      <c r="G101" s="144">
        <v>16</v>
      </c>
      <c r="H101" s="142" t="s">
        <v>69</v>
      </c>
      <c r="I101" s="295">
        <v>83</v>
      </c>
      <c r="J101" s="19">
        <f>I101*1</f>
        <v>83</v>
      </c>
      <c r="K101" s="19">
        <v>2</v>
      </c>
      <c r="L101" s="78">
        <v>30</v>
      </c>
      <c r="M101" s="19"/>
    </row>
    <row r="102" spans="1:13" x14ac:dyDescent="0.25">
      <c r="A102" s="72">
        <v>2</v>
      </c>
      <c r="B102" s="55" t="s">
        <v>141</v>
      </c>
      <c r="C102" s="199"/>
      <c r="D102" s="199"/>
      <c r="E102" s="144">
        <v>81</v>
      </c>
      <c r="F102" s="144" t="s">
        <v>47</v>
      </c>
      <c r="G102" s="144">
        <v>16</v>
      </c>
      <c r="H102" s="142" t="s">
        <v>124</v>
      </c>
      <c r="I102" s="295">
        <v>82</v>
      </c>
      <c r="J102" s="19">
        <f>I102*1</f>
        <v>82</v>
      </c>
      <c r="K102" s="19">
        <v>2</v>
      </c>
      <c r="L102" s="78">
        <v>25</v>
      </c>
      <c r="M102" s="19"/>
    </row>
    <row r="103" spans="1:13" x14ac:dyDescent="0.25">
      <c r="A103" s="72">
        <v>3</v>
      </c>
      <c r="B103" s="55" t="s">
        <v>701</v>
      </c>
      <c r="C103" s="199"/>
      <c r="D103" s="199"/>
      <c r="E103" s="144">
        <v>98</v>
      </c>
      <c r="F103" s="144" t="s">
        <v>47</v>
      </c>
      <c r="G103" s="144">
        <v>12</v>
      </c>
      <c r="H103" s="142" t="s">
        <v>185</v>
      </c>
      <c r="I103" s="295">
        <v>93</v>
      </c>
      <c r="J103" s="19">
        <f>I103*0.8</f>
        <v>74.400000000000006</v>
      </c>
      <c r="K103" s="19">
        <v>1</v>
      </c>
      <c r="L103" s="78">
        <v>22</v>
      </c>
      <c r="M103" s="19"/>
    </row>
    <row r="104" spans="1:13" ht="18.75" x14ac:dyDescent="0.25">
      <c r="A104" s="304" t="s">
        <v>49</v>
      </c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</row>
    <row r="105" spans="1:13" x14ac:dyDescent="0.25">
      <c r="A105" s="72">
        <v>1</v>
      </c>
      <c r="B105" s="55" t="s">
        <v>704</v>
      </c>
      <c r="C105" s="199"/>
      <c r="D105" s="199"/>
      <c r="E105" s="144">
        <v>50.7</v>
      </c>
      <c r="F105" s="144">
        <v>53</v>
      </c>
      <c r="G105" s="144">
        <v>8</v>
      </c>
      <c r="H105" s="142" t="s">
        <v>624</v>
      </c>
      <c r="I105" s="295">
        <v>65</v>
      </c>
      <c r="J105" s="78">
        <f>I105*1</f>
        <v>65</v>
      </c>
      <c r="K105" s="78">
        <v>2</v>
      </c>
      <c r="L105" s="78">
        <v>30</v>
      </c>
      <c r="M105" s="19"/>
    </row>
    <row r="106" spans="1:13" x14ac:dyDescent="0.25">
      <c r="A106" s="72">
        <v>2</v>
      </c>
      <c r="B106" s="55" t="s">
        <v>705</v>
      </c>
      <c r="C106" s="199"/>
      <c r="D106" s="199"/>
      <c r="E106" s="144">
        <v>40.799999999999997</v>
      </c>
      <c r="F106" s="144">
        <v>53</v>
      </c>
      <c r="G106" s="144">
        <v>6</v>
      </c>
      <c r="H106" s="142" t="s">
        <v>622</v>
      </c>
      <c r="I106" s="295">
        <v>57</v>
      </c>
      <c r="J106" s="78">
        <f>I106*0.5</f>
        <v>28.5</v>
      </c>
      <c r="K106" s="78"/>
      <c r="L106" s="78">
        <v>25</v>
      </c>
      <c r="M106" s="19"/>
    </row>
    <row r="107" spans="1:13" x14ac:dyDescent="0.25">
      <c r="A107" s="72">
        <v>3</v>
      </c>
      <c r="B107" s="55" t="s">
        <v>703</v>
      </c>
      <c r="C107" s="199"/>
      <c r="D107" s="199"/>
      <c r="E107" s="144">
        <v>51.9</v>
      </c>
      <c r="F107" s="144">
        <v>53</v>
      </c>
      <c r="G107" s="144">
        <v>6</v>
      </c>
      <c r="H107" s="142" t="s">
        <v>622</v>
      </c>
      <c r="I107" s="295">
        <v>56</v>
      </c>
      <c r="J107" s="78">
        <f>I107*0.5</f>
        <v>28</v>
      </c>
      <c r="K107" s="78"/>
      <c r="L107" s="78">
        <v>22</v>
      </c>
      <c r="M107" s="19"/>
    </row>
    <row r="108" spans="1:13" x14ac:dyDescent="0.25">
      <c r="A108" s="72">
        <v>4</v>
      </c>
      <c r="B108" s="55" t="s">
        <v>687</v>
      </c>
      <c r="C108" s="199"/>
      <c r="D108" s="199"/>
      <c r="E108" s="144">
        <v>51.8</v>
      </c>
      <c r="F108" s="144">
        <v>53</v>
      </c>
      <c r="G108" s="144">
        <v>6</v>
      </c>
      <c r="H108" s="142" t="s">
        <v>7</v>
      </c>
      <c r="I108" s="295">
        <v>50</v>
      </c>
      <c r="J108" s="78">
        <f>I108*0.5</f>
        <v>25</v>
      </c>
      <c r="K108" s="78"/>
      <c r="L108" s="78">
        <v>20</v>
      </c>
      <c r="M108" s="19" t="s">
        <v>92</v>
      </c>
    </row>
    <row r="109" spans="1:13" x14ac:dyDescent="0.25">
      <c r="A109" s="72">
        <v>1</v>
      </c>
      <c r="B109" s="55" t="s">
        <v>688</v>
      </c>
      <c r="C109" s="199"/>
      <c r="D109" s="199"/>
      <c r="E109" s="144">
        <v>53.5</v>
      </c>
      <c r="F109" s="144">
        <v>58</v>
      </c>
      <c r="G109" s="144">
        <v>8</v>
      </c>
      <c r="H109" s="142" t="s">
        <v>622</v>
      </c>
      <c r="I109" s="295">
        <v>71</v>
      </c>
      <c r="J109" s="78">
        <f>I109*1</f>
        <v>71</v>
      </c>
      <c r="K109" s="78">
        <v>2</v>
      </c>
      <c r="L109" s="78">
        <v>30</v>
      </c>
      <c r="M109" s="19"/>
    </row>
    <row r="110" spans="1:13" x14ac:dyDescent="0.25">
      <c r="A110" s="72">
        <v>1</v>
      </c>
      <c r="B110" s="55" t="s">
        <v>486</v>
      </c>
      <c r="C110" s="199"/>
      <c r="D110" s="199"/>
      <c r="E110" s="144" t="s">
        <v>707</v>
      </c>
      <c r="F110" s="144">
        <v>68</v>
      </c>
      <c r="G110" s="144">
        <v>8</v>
      </c>
      <c r="H110" s="142" t="s">
        <v>320</v>
      </c>
      <c r="I110" s="295">
        <v>100</v>
      </c>
      <c r="J110" s="78">
        <f>I110*1</f>
        <v>100</v>
      </c>
      <c r="K110" s="78">
        <v>1</v>
      </c>
      <c r="L110" s="78">
        <v>30</v>
      </c>
      <c r="M110" s="19"/>
    </row>
    <row r="111" spans="1:13" x14ac:dyDescent="0.25">
      <c r="A111" s="72">
        <v>1</v>
      </c>
      <c r="B111" s="55" t="s">
        <v>702</v>
      </c>
      <c r="C111" s="199"/>
      <c r="D111" s="199"/>
      <c r="E111" s="144">
        <v>73</v>
      </c>
      <c r="F111" s="144" t="s">
        <v>6</v>
      </c>
      <c r="G111" s="144">
        <v>8</v>
      </c>
      <c r="H111" s="142" t="s">
        <v>185</v>
      </c>
      <c r="I111" s="295">
        <v>90</v>
      </c>
      <c r="J111" s="78">
        <f>I111*1</f>
        <v>90</v>
      </c>
      <c r="K111" s="78">
        <v>1</v>
      </c>
      <c r="L111" s="78">
        <v>30</v>
      </c>
      <c r="M111" s="19"/>
    </row>
    <row r="112" spans="1:13" x14ac:dyDescent="0.25">
      <c r="A112" s="72">
        <v>2</v>
      </c>
      <c r="B112" s="55" t="s">
        <v>304</v>
      </c>
      <c r="C112" s="199"/>
      <c r="D112" s="199"/>
      <c r="E112" s="144" t="s">
        <v>706</v>
      </c>
      <c r="F112" s="144" t="s">
        <v>6</v>
      </c>
      <c r="G112" s="144">
        <v>12</v>
      </c>
      <c r="H112" s="142" t="s">
        <v>7</v>
      </c>
      <c r="I112" s="295">
        <v>50</v>
      </c>
      <c r="J112" s="78">
        <f>I112*1.5</f>
        <v>75</v>
      </c>
      <c r="K112" s="78">
        <v>2</v>
      </c>
      <c r="L112" s="78">
        <v>25</v>
      </c>
      <c r="M112" s="19" t="s">
        <v>92</v>
      </c>
    </row>
    <row r="113" spans="1:13" x14ac:dyDescent="0.25">
      <c r="A113" s="28"/>
      <c r="B113" s="21"/>
      <c r="C113" s="22"/>
      <c r="D113" s="22"/>
      <c r="E113" s="23"/>
      <c r="F113" s="23"/>
      <c r="G113" s="24"/>
      <c r="H113" s="25"/>
      <c r="J113" s="26"/>
      <c r="K113" s="26"/>
      <c r="L113" s="27"/>
      <c r="M113" s="20"/>
    </row>
    <row r="114" spans="1:13" x14ac:dyDescent="0.25">
      <c r="B114" s="18" t="s">
        <v>22</v>
      </c>
      <c r="D114" s="18" t="s">
        <v>24</v>
      </c>
      <c r="G114" s="18" t="s">
        <v>23</v>
      </c>
      <c r="I114" s="163" t="s">
        <v>29</v>
      </c>
    </row>
  </sheetData>
  <sortState ref="A105:J108">
    <sortCondition descending="1" ref="J105:J108"/>
  </sortState>
  <mergeCells count="24">
    <mergeCell ref="A51:B51"/>
    <mergeCell ref="A1:B1"/>
    <mergeCell ref="A2:M2"/>
    <mergeCell ref="A3:M3"/>
    <mergeCell ref="A5:M5"/>
    <mergeCell ref="A6:M6"/>
    <mergeCell ref="A7:M7"/>
    <mergeCell ref="A8:M8"/>
    <mergeCell ref="E9:H9"/>
    <mergeCell ref="A12:M12"/>
    <mergeCell ref="A28:M28"/>
    <mergeCell ref="A31:M31"/>
    <mergeCell ref="A104:M104"/>
    <mergeCell ref="A52:M52"/>
    <mergeCell ref="A53:M53"/>
    <mergeCell ref="A55:M55"/>
    <mergeCell ref="A56:M56"/>
    <mergeCell ref="A57:M57"/>
    <mergeCell ref="A58:M58"/>
    <mergeCell ref="A60:M60"/>
    <mergeCell ref="A62:M62"/>
    <mergeCell ref="A69:M69"/>
    <mergeCell ref="A84:M84"/>
    <mergeCell ref="A88:M88"/>
  </mergeCells>
  <pageMargins left="0.7" right="0.7" top="0.75" bottom="0.75" header="0.3" footer="0.3"/>
  <pageSetup paperSize="9" scale="55" orientation="portrait" horizontalDpi="360" verticalDpi="360" r:id="rId1"/>
  <rowBreaks count="1" manualBreakCount="1">
    <brk id="5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9</vt:i4>
      </vt:variant>
    </vt:vector>
  </HeadingPairs>
  <TitlesOfParts>
    <vt:vector size="20" baseType="lpstr">
      <vt:lpstr>1 STAGE</vt:lpstr>
      <vt:lpstr>2 STAGE</vt:lpstr>
      <vt:lpstr>3 STAGE</vt:lpstr>
      <vt:lpstr>4 STAGE</vt:lpstr>
      <vt:lpstr>5 STAGE</vt:lpstr>
      <vt:lpstr>6 STAGE</vt:lpstr>
      <vt:lpstr>7 STAGE</vt:lpstr>
      <vt:lpstr>8 STAGE</vt:lpstr>
      <vt:lpstr>9 STAGE</vt:lpstr>
      <vt:lpstr>Тhe participants</vt:lpstr>
      <vt:lpstr>Clubs Points</vt:lpstr>
      <vt:lpstr>'1 STAGE'!Область_печати</vt:lpstr>
      <vt:lpstr>'2 STAGE'!Область_печати</vt:lpstr>
      <vt:lpstr>'3 STAGE'!Область_печати</vt:lpstr>
      <vt:lpstr>'4 STAGE'!Область_печати</vt:lpstr>
      <vt:lpstr>'5 STAGE'!Область_печати</vt:lpstr>
      <vt:lpstr>'7 STAGE'!Область_печати</vt:lpstr>
      <vt:lpstr>'8 STAGE'!Область_печати</vt:lpstr>
      <vt:lpstr>'Clubs Points'!Область_печати</vt:lpstr>
      <vt:lpstr>'Тhe participants'!Область_печати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User</cp:lastModifiedBy>
  <cp:lastPrinted>2020-10-30T12:11:25Z</cp:lastPrinted>
  <dcterms:created xsi:type="dcterms:W3CDTF">2019-05-08T01:57:58Z</dcterms:created>
  <dcterms:modified xsi:type="dcterms:W3CDTF">2020-10-30T12:11:54Z</dcterms:modified>
</cp:coreProperties>
</file>