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g" ContentType="image/jpe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namedSheetViews/namedSheetView1.xml" ContentType="application/vnd.ms-excel.namedsheetviews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drawings/drawing14.xml" ContentType="application/vnd.openxmlformats-officedocument.drawing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8.xml" ContentType="application/vnd.openxmlformats-officedocument.drawing+xml"/>
  <Override PartName="/xl/worksheets/sheet14.xml" ContentType="application/vnd.openxmlformats-officedocument.spreadsheetml.worksheet+xml"/>
  <Override PartName="/xl/drawings/drawing10.xml" ContentType="application/vnd.openxmlformats-officedocument.drawing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worksheets/sheet15.xml" ContentType="application/vnd.openxmlformats-officedocument.spreadsheetml.worksheet+xml"/>
  <Override PartName="/xl/worksheets/sheet17.xml" ContentType="application/vnd.openxmlformats-officedocument.spreadsheetml.worksheet+xml"/>
  <Override PartName="/xl/drawings/drawing11.xml" ContentType="application/vnd.openxmlformats-officedocument.drawing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worksheets/sheet18.xml" ContentType="application/vnd.openxmlformats-officedocument.spreadsheetml.worksheet+xml"/>
  <Override PartName="/xl/worksheets/sheet11.xml" ContentType="application/vnd.openxmlformats-officedocument.spreadsheetml.worksheet+xml"/>
  <Override PartName="/xl/drawings/drawing13.xml" ContentType="application/vnd.openxmlformats-officedocument.drawing+xml"/>
  <Override PartName="/xl/drawings/drawing7.xml" ContentType="application/vnd.openxmlformats-officedocument.drawing+xml"/>
  <Override PartName="/xl/theme/theme1.xml" ContentType="application/vnd.openxmlformats-officedocument.theme+xml"/>
  <Override PartName="/xl/drawings/drawing6.xml" ContentType="application/vnd.openxmlformats-officedocument.drawing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9.xml" ContentType="application/vnd.openxmlformats-officedocument.drawing+xml"/>
  <Override PartName="/xl/worksheets/sheet7.xml" ContentType="application/vnd.openxmlformats-officedocument.spreadsheetml.worksheet+xml"/>
  <Override PartName="/xl/styles.xml" ContentType="application/vnd.openxmlformats-officedocument.spreadsheetml.styles+xml"/>
  <Override PartName="/xl/worksheets/sheet16.xml" ContentType="application/vnd.openxmlformats-officedocument.spreadsheetml.worksheet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12"/>
  </bookViews>
  <sheets>
    <sheet name="1 STAGE" sheetId="1" state="visible" r:id="rId1"/>
    <sheet name="2 STAGE" sheetId="2" state="visible" r:id="rId2"/>
    <sheet name="3 STAGE" sheetId="3" state="visible" r:id="rId3"/>
    <sheet name="4 STAGE" sheetId="4" state="visible" r:id="rId4"/>
    <sheet name="5 STAGE" sheetId="5" state="visible" r:id="rId5"/>
    <sheet name="6 STAGE" sheetId="6" state="visible" r:id="rId6"/>
    <sheet name="7 STAGE" sheetId="7" state="visible" r:id="rId7"/>
    <sheet name="8 STAGE" sheetId="8" state="visible" r:id="rId8"/>
    <sheet name="9 STAGE" sheetId="9" state="visible" r:id="rId9"/>
    <sheet name="10 STAGE." sheetId="10" state="visible" r:id="rId10"/>
    <sheet name="11 STAGE" sheetId="11" state="visible" r:id="rId11"/>
    <sheet name="12 STAG" sheetId="12" state="visible" r:id="rId12"/>
    <sheet name="Тhe participants" sheetId="13" state="visible" r:id="rId13"/>
    <sheet name="Clubs Points" sheetId="14" state="visible" r:id="rId14"/>
    <sheet name="Лист11" sheetId="15" state="visible" r:id="rId15"/>
    <sheet name="Лист12" sheetId="16" state="visible" r:id="rId16"/>
    <sheet name="12 STAGE" sheetId="17" state="visible" r:id="rId17"/>
    <sheet name="Лист10" sheetId="18" state="visible" r:id="rId18"/>
  </sheets>
  <definedNames>
    <definedName name="_xlnm.Print_Area" localSheetId="0">'1 STAGE'!$A$1:$M$88</definedName>
    <definedName name="_xlnm.Print_Area" localSheetId="1">'2 STAGE'!$A$1:$M$105</definedName>
    <definedName name="_xlnm.Print_Area" localSheetId="2">'3 STAGE'!$A$1:$M$110</definedName>
    <definedName name="_xlnm.Print_Area" localSheetId="3">'4 STAGE'!#REF!</definedName>
    <definedName name="_xlnm.Print_Area" localSheetId="4">'5 STAGE'!$A$1:$M$100</definedName>
    <definedName name="_xlnm.Print_Area" localSheetId="6">'7 STAGE'!#REF!</definedName>
    <definedName name="_xlnm.Print_Area" localSheetId="7">'8 STAGE'!#REF!</definedName>
    <definedName name="_xlnm.Print_Area" localSheetId="9">'10 STAGE.'!$A$1:$O$32</definedName>
    <definedName name="_xlnm.Print_Area" localSheetId="12">'Тhe participants'!$AK$26,'Тhe participants'!$A$1:$AE$231</definedName>
    <definedName name="_xlnm.Print_Area" localSheetId="13">'Clubs Points'!$A$1:$BE$83</definedName>
  </definedNames>
  <calcPr/>
</workbook>
</file>

<file path=xl/sharedStrings.xml><?xml version="1.0" encoding="utf-8"?>
<sst xmlns="http://schemas.openxmlformats.org/spreadsheetml/2006/main" count="534" uniqueCount="534">
  <si>
    <t xml:space="preserve">1-25 January  2021</t>
  </si>
  <si>
    <t xml:space="preserve">WORLD ASSOCIATION OF KETTLEBELL SPORT CLUBS</t>
  </si>
  <si>
    <t xml:space="preserve">1 STAGE</t>
  </si>
  <si>
    <t xml:space="preserve">ONLINE WORLD CUP OF KETTLEBELL SPORT CLUBS</t>
  </si>
  <si>
    <t>PROTOCOL</t>
  </si>
  <si>
    <t xml:space="preserve">Long Cycle 3 min.</t>
  </si>
  <si>
    <t>PLACE</t>
  </si>
  <si>
    <t>NAME</t>
  </si>
  <si>
    <t xml:space="preserve">Date of Birth</t>
  </si>
  <si>
    <t>RANK</t>
  </si>
  <si>
    <t>Weight</t>
  </si>
  <si>
    <t xml:space="preserve">Weight category</t>
  </si>
  <si>
    <t xml:space="preserve">KB weight</t>
  </si>
  <si>
    <t>Team</t>
  </si>
  <si>
    <t>Result</t>
  </si>
  <si>
    <t>Points</t>
  </si>
  <si>
    <t xml:space="preserve">Team Score</t>
  </si>
  <si>
    <t>COACH</t>
  </si>
  <si>
    <t xml:space="preserve">Professional MEN</t>
  </si>
  <si>
    <t xml:space="preserve">Alexey Safonov</t>
  </si>
  <si>
    <t>AS</t>
  </si>
  <si>
    <t>CMS</t>
  </si>
  <si>
    <t xml:space="preserve">Andrey Kozin</t>
  </si>
  <si>
    <t xml:space="preserve">Сгау Саратов</t>
  </si>
  <si>
    <t xml:space="preserve">Nikita Bondarenko</t>
  </si>
  <si>
    <t>ID</t>
  </si>
  <si>
    <t xml:space="preserve">Ivan Denisov</t>
  </si>
  <si>
    <t xml:space="preserve">Vladimir Tsiribko</t>
  </si>
  <si>
    <t xml:space="preserve">fitness studio ,, Class "</t>
  </si>
  <si>
    <t xml:space="preserve">Alexander Bobovsky</t>
  </si>
  <si>
    <t xml:space="preserve">Roman Girnyk</t>
  </si>
  <si>
    <t xml:space="preserve">Maksim Bardin</t>
  </si>
  <si>
    <t>Bodrost</t>
  </si>
  <si>
    <t xml:space="preserve">Sergey Povarnitsyn</t>
  </si>
  <si>
    <t xml:space="preserve">Oleg olekhnovich</t>
  </si>
  <si>
    <t xml:space="preserve">Grom 'VN</t>
  </si>
  <si>
    <t xml:space="preserve">Alexander Arifulin</t>
  </si>
  <si>
    <t xml:space="preserve">Владимирская область</t>
  </si>
  <si>
    <t xml:space="preserve">Andrey Kotov</t>
  </si>
  <si>
    <t>Dal'negorsk</t>
  </si>
  <si>
    <t xml:space="preserve">Alexander Roschektayev</t>
  </si>
  <si>
    <t xml:space="preserve"> Kartaly TEAM""</t>
  </si>
  <si>
    <t>105+</t>
  </si>
  <si>
    <t xml:space="preserve">Andrey Simushin</t>
  </si>
  <si>
    <t xml:space="preserve">Ivan Popov</t>
  </si>
  <si>
    <t xml:space="preserve">Amature MEN</t>
  </si>
  <si>
    <t xml:space="preserve">Konstantin Karataev</t>
  </si>
  <si>
    <t>Гири54</t>
  </si>
  <si>
    <t xml:space="preserve">Uss Viktor</t>
  </si>
  <si>
    <t>VHTL</t>
  </si>
  <si>
    <t xml:space="preserve">Konstantin Volosatov</t>
  </si>
  <si>
    <t>KnAGU</t>
  </si>
  <si>
    <t xml:space="preserve">Lindolfo Neto</t>
  </si>
  <si>
    <t xml:space="preserve">Neto Kettlebell Team</t>
  </si>
  <si>
    <t xml:space="preserve">Petr pikhonin</t>
  </si>
  <si>
    <t xml:space="preserve">Plaksin Ruslan</t>
  </si>
  <si>
    <t>Полково</t>
  </si>
  <si>
    <t xml:space="preserve">Mikola Mirnei</t>
  </si>
  <si>
    <t xml:space="preserve">Витебские рыси 2021</t>
  </si>
  <si>
    <t xml:space="preserve">Alexey Ushakov</t>
  </si>
  <si>
    <t xml:space="preserve">Dmitriy Muhin</t>
  </si>
  <si>
    <t xml:space="preserve">Roman Mokichev</t>
  </si>
  <si>
    <t xml:space="preserve">58 Мтонн</t>
  </si>
  <si>
    <t xml:space="preserve">Yuri Usenko</t>
  </si>
  <si>
    <t xml:space="preserve">Гиревой клуб НЕБУГ </t>
  </si>
  <si>
    <t xml:space="preserve">Valery Konshin</t>
  </si>
  <si>
    <t>Гиперборея</t>
  </si>
  <si>
    <t xml:space="preserve">Nikolay Lakhtionov</t>
  </si>
  <si>
    <t>bizon</t>
  </si>
  <si>
    <t xml:space="preserve">Denis Panov</t>
  </si>
  <si>
    <t xml:space="preserve">Alexey Kalin</t>
  </si>
  <si>
    <t xml:space="preserve">Dmitry Krylov</t>
  </si>
  <si>
    <t xml:space="preserve">Alexander Chegorev</t>
  </si>
  <si>
    <t xml:space="preserve">Sergey Yashkevich</t>
  </si>
  <si>
    <t xml:space="preserve">kettlebell family</t>
  </si>
  <si>
    <t xml:space="preserve">Andrey Serov</t>
  </si>
  <si>
    <t xml:space="preserve">Alexey Zajdel</t>
  </si>
  <si>
    <t xml:space="preserve">спортклуб ЕРМАК</t>
  </si>
  <si>
    <t xml:space="preserve">Maxim Borodachev</t>
  </si>
  <si>
    <t xml:space="preserve">Vladimir Tyunin</t>
  </si>
  <si>
    <t xml:space="preserve">Владимир Тюнин</t>
  </si>
  <si>
    <t xml:space="preserve">Michal Wojczuk</t>
  </si>
  <si>
    <t xml:space="preserve">Garage Kettlebell Gym</t>
  </si>
  <si>
    <t xml:space="preserve">Amature WOMEN</t>
  </si>
  <si>
    <t xml:space="preserve">Tatyana Geraseva</t>
  </si>
  <si>
    <t xml:space="preserve">Tatiana Kipriyanova</t>
  </si>
  <si>
    <t xml:space="preserve">Victoria Yakimova</t>
  </si>
  <si>
    <t>68+</t>
  </si>
  <si>
    <t xml:space="preserve">MAIN JUDGE</t>
  </si>
  <si>
    <t xml:space="preserve">I. DENISOV</t>
  </si>
  <si>
    <t xml:space="preserve">MAIN SECRETARY</t>
  </si>
  <si>
    <t>N.Bondarenko</t>
  </si>
  <si>
    <t>Type</t>
  </si>
  <si>
    <t xml:space="preserve">VETERAN MEN</t>
  </si>
  <si>
    <t xml:space="preserve">Evgeny Zabelin</t>
  </si>
  <si>
    <t xml:space="preserve">Igor Ginin</t>
  </si>
  <si>
    <t xml:space="preserve"> Alex fitness</t>
  </si>
  <si>
    <t xml:space="preserve">Anton Chikhachev</t>
  </si>
  <si>
    <t>Гиревик</t>
  </si>
  <si>
    <t xml:space="preserve">Sergey Ruzhentsev</t>
  </si>
  <si>
    <t>RSV</t>
  </si>
  <si>
    <t xml:space="preserve">Alexander Potemkin</t>
  </si>
  <si>
    <t>Грязовец</t>
  </si>
  <si>
    <t xml:space="preserve">Igor Tkachenko</t>
  </si>
  <si>
    <t xml:space="preserve">Vitaly Stepanov</t>
  </si>
  <si>
    <t>#VFORMEKimovsk</t>
  </si>
  <si>
    <t xml:space="preserve">Alexander Antipin</t>
  </si>
  <si>
    <t xml:space="preserve">МБОУ ДО ЦДО</t>
  </si>
  <si>
    <t xml:space="preserve">Kirill Tereshchenko</t>
  </si>
  <si>
    <t>гиревик</t>
  </si>
  <si>
    <t xml:space="preserve">Miodrag ILIC</t>
  </si>
  <si>
    <t xml:space="preserve">Red Star Kettlebell Club</t>
  </si>
  <si>
    <t xml:space="preserve">Harry susman</t>
  </si>
  <si>
    <t xml:space="preserve">Alexander Ermakov</t>
  </si>
  <si>
    <t xml:space="preserve">Alexander Chinenov</t>
  </si>
  <si>
    <t xml:space="preserve">Army club </t>
  </si>
  <si>
    <t xml:space="preserve">Dmitry Schneider</t>
  </si>
  <si>
    <t>Шнейдер</t>
  </si>
  <si>
    <t xml:space="preserve">Ilya Rekhlov</t>
  </si>
  <si>
    <t xml:space="preserve">Yuri Matveev</t>
  </si>
  <si>
    <t xml:space="preserve">МБУ ДО Грачевская ДЮСШ" "</t>
  </si>
  <si>
    <t xml:space="preserve">Alexey Sorokin</t>
  </si>
  <si>
    <t xml:space="preserve">Michail Simonov</t>
  </si>
  <si>
    <t>95+</t>
  </si>
  <si>
    <t xml:space="preserve">bizon </t>
  </si>
  <si>
    <t xml:space="preserve">Andrey Rusakov</t>
  </si>
  <si>
    <t>INGym</t>
  </si>
  <si>
    <t xml:space="preserve">Nungesser Igor </t>
  </si>
  <si>
    <t xml:space="preserve">Mikhail Pyankov</t>
  </si>
  <si>
    <t xml:space="preserve">Rovshan Hamidov</t>
  </si>
  <si>
    <t xml:space="preserve">Nəhəng" -"Гигант""</t>
  </si>
  <si>
    <t xml:space="preserve">Dmitry Konovalov</t>
  </si>
  <si>
    <t xml:space="preserve">Igor Savvan</t>
  </si>
  <si>
    <t xml:space="preserve">VETERAN WOMEN</t>
  </si>
  <si>
    <t xml:space="preserve">Wendy Hawkins</t>
  </si>
  <si>
    <t xml:space="preserve">Natalia Vishnyakova</t>
  </si>
  <si>
    <t xml:space="preserve">Magdalena Skalska</t>
  </si>
  <si>
    <t xml:space="preserve">Kettlebell Warsaw</t>
  </si>
  <si>
    <t xml:space="preserve">BOYS UNDER 18 y.o.</t>
  </si>
  <si>
    <t xml:space="preserve">Roman Shatalov</t>
  </si>
  <si>
    <t xml:space="preserve">Maxim Alekseev</t>
  </si>
  <si>
    <t xml:space="preserve">Kirill Zharkov</t>
  </si>
  <si>
    <t xml:space="preserve">Alexander Proshchalykin</t>
  </si>
  <si>
    <t xml:space="preserve">Artyom Naumov</t>
  </si>
  <si>
    <t xml:space="preserve">Sergey Kostryukov</t>
  </si>
  <si>
    <t xml:space="preserve">Kirill Grachev</t>
  </si>
  <si>
    <t xml:space="preserve">Grigoriy Alecsandrov</t>
  </si>
  <si>
    <t xml:space="preserve">Kirill Zinoviev</t>
  </si>
  <si>
    <t xml:space="preserve">Yaroslav Vishnyakov</t>
  </si>
  <si>
    <t xml:space="preserve">Kirill Tarkhov</t>
  </si>
  <si>
    <t xml:space="preserve">Daniil Korchun</t>
  </si>
  <si>
    <t>73+</t>
  </si>
  <si>
    <t xml:space="preserve">Anton Kuzmin</t>
  </si>
  <si>
    <t xml:space="preserve">Grigory Bryznev</t>
  </si>
  <si>
    <t xml:space="preserve">GIRLS UNDER 18 y.o.</t>
  </si>
  <si>
    <t xml:space="preserve">Alena Sazanova</t>
  </si>
  <si>
    <t xml:space="preserve">Daria Kuznetsova</t>
  </si>
  <si>
    <t xml:space="preserve">BOYS UNDER 12 y.o.</t>
  </si>
  <si>
    <t xml:space="preserve">Vity Povarnitsyn</t>
  </si>
  <si>
    <t xml:space="preserve">Ilya Sazanov</t>
  </si>
  <si>
    <t xml:space="preserve">Pavel Chernikov</t>
  </si>
  <si>
    <t>40+</t>
  </si>
  <si>
    <t xml:space="preserve">Nikita Matveev</t>
  </si>
  <si>
    <t xml:space="preserve">Artyom Streltsov</t>
  </si>
  <si>
    <t xml:space="preserve">Vladimir Yashkevich</t>
  </si>
  <si>
    <t xml:space="preserve">GIRLS UNDER 12 y.o.</t>
  </si>
  <si>
    <t xml:space="preserve">Sophia Yushina</t>
  </si>
  <si>
    <t>36+</t>
  </si>
  <si>
    <t xml:space="preserve">Arina Belyakova</t>
  </si>
  <si>
    <t xml:space="preserve">Anastasia Simonova</t>
  </si>
  <si>
    <t xml:space="preserve">1-25 February  2021</t>
  </si>
  <si>
    <t xml:space="preserve">2 STAGE</t>
  </si>
  <si>
    <t xml:space="preserve">Jerk 5 min.</t>
  </si>
  <si>
    <t xml:space="preserve">Aleksey Safonov</t>
  </si>
  <si>
    <t xml:space="preserve">Yuri Karagaev</t>
  </si>
  <si>
    <t>MS</t>
  </si>
  <si>
    <t xml:space="preserve">Aleksandr Bobovskyi</t>
  </si>
  <si>
    <t xml:space="preserve">Oleg Tsiribko</t>
  </si>
  <si>
    <t xml:space="preserve">Maхim Bardin</t>
  </si>
  <si>
    <t xml:space="preserve">Oleg Olehnovich</t>
  </si>
  <si>
    <t xml:space="preserve">Alexandr Arifulin</t>
  </si>
  <si>
    <t xml:space="preserve">Nazim Akhmedov</t>
  </si>
  <si>
    <t>MSIK</t>
  </si>
  <si>
    <t xml:space="preserve">Igor Velikanov</t>
  </si>
  <si>
    <t xml:space="preserve">Amateur MEN</t>
  </si>
  <si>
    <t xml:space="preserve">Kolenchuk Sergey</t>
  </si>
  <si>
    <t xml:space="preserve">Ivanov Kirill</t>
  </si>
  <si>
    <t xml:space="preserve">Dmitry Kazakov</t>
  </si>
  <si>
    <t xml:space="preserve">Petr Pikhonin</t>
  </si>
  <si>
    <t xml:space="preserve">Vitaly Ershov</t>
  </si>
  <si>
    <t xml:space="preserve">Mihnea-Tudor Brie</t>
  </si>
  <si>
    <t xml:space="preserve">BMT Gym</t>
  </si>
  <si>
    <t xml:space="preserve">Amateur WOMEN</t>
  </si>
  <si>
    <t xml:space="preserve">Arleta Hryniuk</t>
  </si>
  <si>
    <t xml:space="preserve">Evgeny Pogrebnyak</t>
  </si>
  <si>
    <t>1v</t>
  </si>
  <si>
    <t xml:space="preserve"> Dmitry Konovalov</t>
  </si>
  <si>
    <t>1j</t>
  </si>
  <si>
    <t xml:space="preserve">Georgy Kurakulov</t>
  </si>
  <si>
    <t xml:space="preserve">Noviy Svet</t>
  </si>
  <si>
    <t>2j</t>
  </si>
  <si>
    <t xml:space="preserve">Bogdan Usoltchev</t>
  </si>
  <si>
    <t>ДЮСШ</t>
  </si>
  <si>
    <t xml:space="preserve">Alexey Lakhtionov</t>
  </si>
  <si>
    <t xml:space="preserve">Yana Dombrovskaya</t>
  </si>
  <si>
    <t xml:space="preserve">Elena Konovalova</t>
  </si>
  <si>
    <t xml:space="preserve">Kirill Davydov</t>
  </si>
  <si>
    <t xml:space="preserve">1-25 March   2021</t>
  </si>
  <si>
    <t xml:space="preserve">3 STAGE</t>
  </si>
  <si>
    <t xml:space="preserve">LONG CYCLE 5 minutes</t>
  </si>
  <si>
    <t xml:space="preserve">Vitaly Shinkorenko</t>
  </si>
  <si>
    <t xml:space="preserve">Ivan Sotnishenka</t>
  </si>
  <si>
    <t>Любань</t>
  </si>
  <si>
    <t xml:space="preserve">Nikita Soshnikov</t>
  </si>
  <si>
    <t>EuroFitness</t>
  </si>
  <si>
    <t xml:space="preserve">Samuele Ferro</t>
  </si>
  <si>
    <t xml:space="preserve">Bad Box</t>
  </si>
  <si>
    <t xml:space="preserve">Joshua Viola</t>
  </si>
  <si>
    <t xml:space="preserve">Lindolfo Moura Neto</t>
  </si>
  <si>
    <t xml:space="preserve">Ryzhov Vladimir</t>
  </si>
  <si>
    <t xml:space="preserve">Mikhail Skitsko</t>
  </si>
  <si>
    <t xml:space="preserve">Ребята из совхоза </t>
  </si>
  <si>
    <t xml:space="preserve">Alexey Burkhovetsky</t>
  </si>
  <si>
    <t xml:space="preserve">Dmitriy Alexandrov</t>
  </si>
  <si>
    <t xml:space="preserve">Universitet of civil protection </t>
  </si>
  <si>
    <t xml:space="preserve">1-25 March  2021</t>
  </si>
  <si>
    <t xml:space="preserve">Alexey Plotnikov</t>
  </si>
  <si>
    <t xml:space="preserve">Maxim Gerasimov</t>
  </si>
  <si>
    <t xml:space="preserve">Ruslan Fatkulin</t>
  </si>
  <si>
    <t xml:space="preserve">Рекордсмен </t>
  </si>
  <si>
    <t xml:space="preserve">Georgy Grigoriev</t>
  </si>
  <si>
    <t>3j</t>
  </si>
  <si>
    <t xml:space="preserve">Savely Russkikh</t>
  </si>
  <si>
    <t xml:space="preserve">Andrey Kaulin</t>
  </si>
  <si>
    <t xml:space="preserve">Anna Popova</t>
  </si>
  <si>
    <t xml:space="preserve">1-25 April   2021</t>
  </si>
  <si>
    <t xml:space="preserve">4 STAGE</t>
  </si>
  <si>
    <t xml:space="preserve">BIATHLON 5 minutes</t>
  </si>
  <si>
    <t>67.8</t>
  </si>
  <si>
    <t>73.0</t>
  </si>
  <si>
    <t>MSIC</t>
  </si>
  <si>
    <t>72.5</t>
  </si>
  <si>
    <t xml:space="preserve">MS </t>
  </si>
  <si>
    <t>70.7</t>
  </si>
  <si>
    <t>76.5</t>
  </si>
  <si>
    <t xml:space="preserve">Artem Zaydenzal</t>
  </si>
  <si>
    <t>77.3</t>
  </si>
  <si>
    <t>84.7</t>
  </si>
  <si>
    <t>82.3</t>
  </si>
  <si>
    <t>83.6</t>
  </si>
  <si>
    <t>67.1</t>
  </si>
  <si>
    <t>72.85</t>
  </si>
  <si>
    <t>77.9</t>
  </si>
  <si>
    <t>77.6</t>
  </si>
  <si>
    <t>75.7</t>
  </si>
  <si>
    <t>84.9</t>
  </si>
  <si>
    <t>78.6</t>
  </si>
  <si>
    <t>84.3</t>
  </si>
  <si>
    <t>93.3</t>
  </si>
  <si>
    <t>85.5</t>
  </si>
  <si>
    <t xml:space="preserve">Anton Kuntsevich</t>
  </si>
  <si>
    <t xml:space="preserve">Franco Paz Benavides </t>
  </si>
  <si>
    <t xml:space="preserve">Kett Club Perú </t>
  </si>
  <si>
    <t>102.7</t>
  </si>
  <si>
    <t>98.9</t>
  </si>
  <si>
    <t>96.5</t>
  </si>
  <si>
    <t>98.15</t>
  </si>
  <si>
    <t>53.4</t>
  </si>
  <si>
    <t>65.1</t>
  </si>
  <si>
    <t xml:space="preserve">Karla Pacheco </t>
  </si>
  <si>
    <t xml:space="preserve">Elizaveta Popko</t>
  </si>
  <si>
    <t xml:space="preserve">Katherine Daigle</t>
  </si>
  <si>
    <t>69.3</t>
  </si>
  <si>
    <t xml:space="preserve">Dmitry Lobanov</t>
  </si>
  <si>
    <t>77.49</t>
  </si>
  <si>
    <t>Кристалл</t>
  </si>
  <si>
    <t>84.4</t>
  </si>
  <si>
    <t>93.5</t>
  </si>
  <si>
    <t>94.6</t>
  </si>
  <si>
    <t>90.5</t>
  </si>
  <si>
    <t xml:space="preserve"> Joseph Masaryk</t>
  </si>
  <si>
    <t xml:space="preserve">AKTIVITY PLUS</t>
  </si>
  <si>
    <t>96.2</t>
  </si>
  <si>
    <t>62.2</t>
  </si>
  <si>
    <t>69.7</t>
  </si>
  <si>
    <t>54.7</t>
  </si>
  <si>
    <t>47.45</t>
  </si>
  <si>
    <t>63.75</t>
  </si>
  <si>
    <t>61.2</t>
  </si>
  <si>
    <t>60.5</t>
  </si>
  <si>
    <t>69.6</t>
  </si>
  <si>
    <t>117.7</t>
  </si>
  <si>
    <t>56.5</t>
  </si>
  <si>
    <t>67.6</t>
  </si>
  <si>
    <t>29.35</t>
  </si>
  <si>
    <t>36.35</t>
  </si>
  <si>
    <t>47.35</t>
  </si>
  <si>
    <t>69.0</t>
  </si>
  <si>
    <t>42.65</t>
  </si>
  <si>
    <t xml:space="preserve">Rihanna Bobrowski</t>
  </si>
  <si>
    <t xml:space="preserve">1-25 May   2021</t>
  </si>
  <si>
    <t xml:space="preserve">5 STAGE</t>
  </si>
  <si>
    <t xml:space="preserve">Half Marathon One arm Long cycle 30 min.</t>
  </si>
  <si>
    <t>77.0</t>
  </si>
  <si>
    <t xml:space="preserve">Alexey Daineko</t>
  </si>
  <si>
    <t>75.6</t>
  </si>
  <si>
    <t xml:space="preserve">MSIC </t>
  </si>
  <si>
    <t>72.45</t>
  </si>
  <si>
    <t>72.1</t>
  </si>
  <si>
    <t>67.900</t>
  </si>
  <si>
    <t>85.00</t>
  </si>
  <si>
    <t>83.1</t>
  </si>
  <si>
    <t>83.7</t>
  </si>
  <si>
    <t>85+</t>
  </si>
  <si>
    <t>88.5</t>
  </si>
  <si>
    <t xml:space="preserve">Professional WOMEN</t>
  </si>
  <si>
    <t xml:space="preserve">Galina Makarova</t>
  </si>
  <si>
    <t>74.85</t>
  </si>
  <si>
    <t xml:space="preserve">Mateusz Muczyński</t>
  </si>
  <si>
    <t xml:space="preserve">Bracia Jaćwieży Fight&amp;Fit Gym</t>
  </si>
  <si>
    <t>69.95</t>
  </si>
  <si>
    <t>76.8</t>
  </si>
  <si>
    <t xml:space="preserve"> Plaksin Ruslan </t>
  </si>
  <si>
    <t>79.5</t>
  </si>
  <si>
    <t xml:space="preserve">Anton Redin</t>
  </si>
  <si>
    <t>86.4</t>
  </si>
  <si>
    <t xml:space="preserve">Гиревая атлетика</t>
  </si>
  <si>
    <t>95.1</t>
  </si>
  <si>
    <t xml:space="preserve">Alexander Silaev</t>
  </si>
  <si>
    <t xml:space="preserve">Rustam Abdulmanov</t>
  </si>
  <si>
    <t xml:space="preserve">Redkin Ivan</t>
  </si>
  <si>
    <t xml:space="preserve">Ugurski girevik</t>
  </si>
  <si>
    <t>98.8</t>
  </si>
  <si>
    <t xml:space="preserve">1-25 May  2021</t>
  </si>
  <si>
    <t xml:space="preserve">Liubov Denisova</t>
  </si>
  <si>
    <t xml:space="preserve">Lusine Goryachkina</t>
  </si>
  <si>
    <t xml:space="preserve">Студия Profitness</t>
  </si>
  <si>
    <t xml:space="preserve">Victoria Dimitriadi</t>
  </si>
  <si>
    <t xml:space="preserve">Ekaterina Shilko</t>
  </si>
  <si>
    <t xml:space="preserve">85, 7</t>
  </si>
  <si>
    <t xml:space="preserve">Andrei Sharapov</t>
  </si>
  <si>
    <t xml:space="preserve">Rustam Fatkulin</t>
  </si>
  <si>
    <t>70.6</t>
  </si>
  <si>
    <t xml:space="preserve">Joseph Masaryk</t>
  </si>
  <si>
    <t>78+</t>
  </si>
  <si>
    <t xml:space="preserve">Leonel Ribas</t>
  </si>
  <si>
    <t>95.8</t>
  </si>
  <si>
    <t xml:space="preserve">SP Kettlebell</t>
  </si>
  <si>
    <t>94.5</t>
  </si>
  <si>
    <t xml:space="preserve">Vladimir Yatskewitch</t>
  </si>
  <si>
    <t>143.5</t>
  </si>
  <si>
    <t xml:space="preserve">Evgeniy Petrov</t>
  </si>
  <si>
    <t>94.65</t>
  </si>
  <si>
    <t xml:space="preserve">Tracey Gunn</t>
  </si>
  <si>
    <t>59.50</t>
  </si>
  <si>
    <t xml:space="preserve">Perth Kettlebells </t>
  </si>
  <si>
    <t>52.900</t>
  </si>
  <si>
    <t>51.900</t>
  </si>
  <si>
    <t>64.100</t>
  </si>
  <si>
    <t>59.7</t>
  </si>
  <si>
    <t>69.200</t>
  </si>
  <si>
    <t>disqualification</t>
  </si>
  <si>
    <t xml:space="preserve">Maxim Tenenbaum</t>
  </si>
  <si>
    <t>56.250</t>
  </si>
  <si>
    <t xml:space="preserve">Julita Piekarska</t>
  </si>
  <si>
    <t>58+</t>
  </si>
  <si>
    <t>68.00</t>
  </si>
  <si>
    <t xml:space="preserve">Polina Alexandrova</t>
  </si>
  <si>
    <t>29.350</t>
  </si>
  <si>
    <t xml:space="preserve">Yaroslav Popov</t>
  </si>
  <si>
    <t>47.100</t>
  </si>
  <si>
    <t>43.650</t>
  </si>
  <si>
    <t xml:space="preserve">1-25 June   2021</t>
  </si>
  <si>
    <t xml:space="preserve">6 STAGE</t>
  </si>
  <si>
    <t xml:space="preserve">Snatch 10 min.</t>
  </si>
  <si>
    <t xml:space="preserve">Payment State</t>
  </si>
  <si>
    <t>71.4</t>
  </si>
  <si>
    <t>+</t>
  </si>
  <si>
    <t>71.6</t>
  </si>
  <si>
    <t xml:space="preserve">78.0 </t>
  </si>
  <si>
    <t>84.2</t>
  </si>
  <si>
    <t>82.2</t>
  </si>
  <si>
    <t>81.4</t>
  </si>
  <si>
    <t xml:space="preserve">Nikolay Voronov</t>
  </si>
  <si>
    <t>92.5</t>
  </si>
  <si>
    <t>85.3</t>
  </si>
  <si>
    <t>100.6</t>
  </si>
  <si>
    <t xml:space="preserve">Julia Plotnikova</t>
  </si>
  <si>
    <t>51.2</t>
  </si>
  <si>
    <t xml:space="preserve">Denis Blinkov</t>
  </si>
  <si>
    <t>80.9</t>
  </si>
  <si>
    <t xml:space="preserve">Mikhail Chikin</t>
  </si>
  <si>
    <t>97.9</t>
  </si>
  <si>
    <t>105.4</t>
  </si>
  <si>
    <t>69.2</t>
  </si>
  <si>
    <t>93.7</t>
  </si>
  <si>
    <t>88.9</t>
  </si>
  <si>
    <t>96.1</t>
  </si>
  <si>
    <t xml:space="preserve">1-9 August   2021</t>
  </si>
  <si>
    <t xml:space="preserve">7 STAGE</t>
  </si>
  <si>
    <t xml:space="preserve">Jerk 3 min.</t>
  </si>
  <si>
    <t xml:space="preserve">Aman Espasinov</t>
  </si>
  <si>
    <t xml:space="preserve">Виктория Газпром</t>
  </si>
  <si>
    <t xml:space="preserve">Mikhail Chernov</t>
  </si>
  <si>
    <t xml:space="preserve">8-31 August 2021</t>
  </si>
  <si>
    <t xml:space="preserve">8 STAGE</t>
  </si>
  <si>
    <t xml:space="preserve">Army snatch 12 min.</t>
  </si>
  <si>
    <t xml:space="preserve">Andrey Shendakov</t>
  </si>
  <si>
    <t>Богатырь""</t>
  </si>
  <si>
    <t xml:space="preserve">Maria Miftahova</t>
  </si>
  <si>
    <t xml:space="preserve">Якутия Нерюнгри гири </t>
  </si>
  <si>
    <t xml:space="preserve">Alexander Cherkashin</t>
  </si>
  <si>
    <t>Fortuna</t>
  </si>
  <si>
    <t xml:space="preserve">David Fuerst</t>
  </si>
  <si>
    <t xml:space="preserve">Svetlana Daniliuk Online GYM</t>
  </si>
  <si>
    <t xml:space="preserve">Elena Gudkova</t>
  </si>
  <si>
    <t xml:space="preserve">Oksana Bulatova</t>
  </si>
  <si>
    <t xml:space="preserve">Daniel Pshenichny</t>
  </si>
  <si>
    <t xml:space="preserve">1-25 September 2021</t>
  </si>
  <si>
    <t xml:space="preserve">9 STAGE</t>
  </si>
  <si>
    <t xml:space="preserve">Triathlon 5 min.</t>
  </si>
  <si>
    <t xml:space="preserve">Long Cycle</t>
  </si>
  <si>
    <t>Jerk</t>
  </si>
  <si>
    <t>Snatch</t>
  </si>
  <si>
    <t xml:space="preserve">Jozef Masaryk</t>
  </si>
  <si>
    <t xml:space="preserve">Vladislav Arifulin</t>
  </si>
  <si>
    <t xml:space="preserve">Egor Malakhov</t>
  </si>
  <si>
    <t xml:space="preserve">Andrey Zheltov</t>
  </si>
  <si>
    <t xml:space="preserve">1-25 October  2021</t>
  </si>
  <si>
    <t xml:space="preserve">10 STAGE</t>
  </si>
  <si>
    <t xml:space="preserve">BIATHLON 10 MIN</t>
  </si>
  <si>
    <t xml:space="preserve">Kirril Tereshenko</t>
  </si>
  <si>
    <t> гиревик</t>
  </si>
  <si>
    <t> Гири54</t>
  </si>
  <si>
    <t> AS</t>
  </si>
  <si>
    <t>II</t>
  </si>
  <si>
    <t>I</t>
  </si>
  <si>
    <t> KnAGU</t>
  </si>
  <si>
    <t> Гиревик</t>
  </si>
  <si>
    <t xml:space="preserve">Dmitriy Lobanov</t>
  </si>
  <si>
    <t xml:space="preserve">I. Podgorniy</t>
  </si>
  <si>
    <t xml:space="preserve">1-26 November  2021</t>
  </si>
  <si>
    <t xml:space="preserve">11 STAGE</t>
  </si>
  <si>
    <t xml:space="preserve">    Triathlon 2+2+2 min.</t>
  </si>
  <si>
    <t>64.250</t>
  </si>
  <si>
    <t xml:space="preserve">Paulina Hereda-Czenczek </t>
  </si>
  <si>
    <t xml:space="preserve">Anna Kuzniar</t>
  </si>
  <si>
    <t xml:space="preserve">Dominika Smoleń</t>
  </si>
  <si>
    <t xml:space="preserve">Paulina Zimny</t>
  </si>
  <si>
    <t>98.5</t>
  </si>
  <si>
    <t xml:space="preserve">JUNIOR MEN</t>
  </si>
  <si>
    <t xml:space="preserve">Nikita Rogozhin</t>
  </si>
  <si>
    <t>74.9</t>
  </si>
  <si>
    <t xml:space="preserve">Grigoriy Briznev</t>
  </si>
  <si>
    <t xml:space="preserve">Anton Leonov</t>
  </si>
  <si>
    <t>64.8</t>
  </si>
  <si>
    <t xml:space="preserve">Egor Malahov</t>
  </si>
  <si>
    <t xml:space="preserve">1-26 December  2021</t>
  </si>
  <si>
    <t xml:space="preserve">12 STAGE</t>
  </si>
  <si>
    <t xml:space="preserve">Jerk 1 min.</t>
  </si>
  <si>
    <t>86.1</t>
  </si>
  <si>
    <t>ДвухЪПудовый</t>
  </si>
  <si>
    <t xml:space="preserve">Gold Rush Kettlebell Club</t>
  </si>
  <si>
    <t xml:space="preserve">Alexey Koryabochkin</t>
  </si>
  <si>
    <t xml:space="preserve">Cornelis Konig</t>
  </si>
  <si>
    <t xml:space="preserve">Nikita Lubitcev</t>
  </si>
  <si>
    <t>93.8</t>
  </si>
  <si>
    <t>62.8</t>
  </si>
  <si>
    <t xml:space="preserve">Season 2021</t>
  </si>
  <si>
    <t xml:space="preserve">Individual credit</t>
  </si>
  <si>
    <t>№</t>
  </si>
  <si>
    <t xml:space="preserve">Harry Susman</t>
  </si>
  <si>
    <t xml:space="preserve"> GIRLS UNDER 18 y.o.</t>
  </si>
  <si>
    <t xml:space="preserve"> GIRLS UNDER 12 y.o.</t>
  </si>
  <si>
    <t xml:space="preserve">TEAM PROTOCOL</t>
  </si>
  <si>
    <t>Name</t>
  </si>
  <si>
    <t>Аthletes</t>
  </si>
  <si>
    <t>АTHLETES</t>
  </si>
  <si>
    <t>Total</t>
  </si>
  <si>
    <t>TOTAL</t>
  </si>
  <si>
    <t>PRO</t>
  </si>
  <si>
    <t>A,V,J</t>
  </si>
  <si>
    <t>Sum</t>
  </si>
  <si>
    <t xml:space="preserve">МБУ ДО Грачевская ДЮСШ"</t>
  </si>
  <si>
    <t xml:space="preserve"> </t>
  </si>
  <si>
    <t xml:space="preserve">1-25 December  2020</t>
  </si>
  <si>
    <t xml:space="preserve">    Triathlon 5+5+5 min.</t>
  </si>
  <si>
    <t xml:space="preserve">Stanislav Ershov</t>
  </si>
  <si>
    <t xml:space="preserve">Большой Куш</t>
  </si>
  <si>
    <t xml:space="preserve">Ivan Samochernov </t>
  </si>
  <si>
    <t xml:space="preserve">Добрая сила</t>
  </si>
  <si>
    <t xml:space="preserve">Roman Kiryukhin</t>
  </si>
  <si>
    <t xml:space="preserve">Solovyov Alexey</t>
  </si>
  <si>
    <t xml:space="preserve">Anna Denisenko</t>
  </si>
  <si>
    <t xml:space="preserve">Sofia Kuleshova</t>
  </si>
  <si>
    <t xml:space="preserve">Małgorzata Albin</t>
  </si>
  <si>
    <t xml:space="preserve">Elena Kondakova</t>
  </si>
  <si>
    <t xml:space="preserve">Jose Torres</t>
  </si>
  <si>
    <t xml:space="preserve">Карталы </t>
  </si>
  <si>
    <t xml:space="preserve">Русский жим</t>
  </si>
  <si>
    <t xml:space="preserve">Artyom Averkov</t>
  </si>
  <si>
    <t xml:space="preserve">Roman Yakimov</t>
  </si>
  <si>
    <t xml:space="preserve">Sergey Kashpur</t>
  </si>
  <si>
    <t xml:space="preserve">Emil Korżyński</t>
  </si>
  <si>
    <t xml:space="preserve">Туапсинский НПЗ </t>
  </si>
  <si>
    <t xml:space="preserve">Andrzej Wasilewski</t>
  </si>
  <si>
    <t>Искра</t>
  </si>
  <si>
    <t xml:space="preserve">Alexey Dyubin</t>
  </si>
  <si>
    <t xml:space="preserve">Dmitry Filippov</t>
  </si>
  <si>
    <t xml:space="preserve">Vladislav Mukha</t>
  </si>
  <si>
    <t xml:space="preserve">Vladimir Nikitin</t>
  </si>
  <si>
    <t xml:space="preserve">Elena Solovieva</t>
  </si>
  <si>
    <t>TITAN</t>
  </si>
  <si>
    <t xml:space="preserve">Olena Tiulenieva </t>
  </si>
  <si>
    <t xml:space="preserve">Barbara Kuryło</t>
  </si>
  <si>
    <t xml:space="preserve">Evgeniya Yakimova</t>
  </si>
  <si>
    <t xml:space="preserve">Triathlon 5+5+5 min.</t>
  </si>
  <si>
    <t xml:space="preserve">Aleksandr Vlasov</t>
  </si>
  <si>
    <t>Динамо</t>
  </si>
  <si>
    <t xml:space="preserve">Anna Bielawska </t>
  </si>
  <si>
    <t>GLININHOLL</t>
  </si>
  <si>
    <t xml:space="preserve">Glinina Anastasia</t>
  </si>
  <si>
    <t xml:space="preserve">Ivan Merkushev</t>
  </si>
  <si>
    <t xml:space="preserve">Ivan Podgornyy</t>
  </si>
  <si>
    <t xml:space="preserve">Maciej Koszewski</t>
  </si>
  <si>
    <t xml:space="preserve">МБОУ Спортивная школа  Оскол ""</t>
  </si>
  <si>
    <t xml:space="preserve">Artem Isupov</t>
  </si>
  <si>
    <t xml:space="preserve">Filip Bacharewicz</t>
  </si>
  <si>
    <t xml:space="preserve">Kirill Nyrobtsev</t>
  </si>
  <si>
    <t xml:space="preserve">Eugene Maslikov</t>
  </si>
  <si>
    <t xml:space="preserve">Anton Svirin</t>
  </si>
  <si>
    <t xml:space="preserve">JUNIOR WOMEN</t>
  </si>
  <si>
    <t xml:space="preserve">Ksenia Chan</t>
  </si>
  <si>
    <t xml:space="preserve">Sofia Povarnitsyna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</si>
</sst>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0" formatCode="0.000"/>
  </numFmts>
  <fonts count="36">
    <font>
      <name val="Calibri"/>
      <color theme="1"/>
      <sz val="12.000000"/>
      <scheme val="minor"/>
    </font>
    <font>
      <name val="Arial Cyr"/>
      <sz val="10.000000"/>
    </font>
    <font>
      <name val="Arial Cyr"/>
      <sz val="12.000000"/>
    </font>
    <font>
      <name val="Times New Roman"/>
      <sz val="10.000000"/>
    </font>
    <font>
      <name val="Times New Roman"/>
      <sz val="12.000000"/>
    </font>
    <font>
      <name val="Times New Roman"/>
      <sz val="9.000000"/>
    </font>
    <font>
      <name val="Times New Roman"/>
      <sz val="14.000000"/>
    </font>
    <font>
      <name val="Times New Roman"/>
      <sz val="16.000000"/>
    </font>
    <font>
      <name val="Times New Roman"/>
      <b/>
      <sz val="18.000000"/>
    </font>
    <font>
      <name val="Times New Roman"/>
      <sz val="8.000000"/>
    </font>
    <font>
      <name val="Times New Roman"/>
      <sz val="18.000000"/>
    </font>
    <font>
      <name val="Times New Roman"/>
      <b/>
      <sz val="14.000000"/>
    </font>
    <font>
      <name val="Arial Cyr"/>
      <sz val="8.000000"/>
    </font>
    <font>
      <name val="Times New Roman"/>
      <b/>
      <sz val="9.000000"/>
    </font>
    <font>
      <name val="Times New Roman"/>
      <b/>
      <sz val="8.000000"/>
    </font>
    <font>
      <name val="Calibri"/>
      <b/>
      <sz val="14.000000"/>
      <scheme val="minor"/>
    </font>
    <font>
      <name val="Calibri"/>
      <b/>
      <sz val="12.000000"/>
      <scheme val="minor"/>
    </font>
    <font>
      <name val="Calibri"/>
      <sz val="12.000000"/>
      <scheme val="minor"/>
    </font>
    <font>
      <name val="Times New Roman"/>
      <b/>
      <sz val="12.000000"/>
    </font>
    <font>
      <name val="Calibri"/>
      <sz val="10.000000"/>
      <scheme val="minor"/>
    </font>
    <font>
      <name val="Calibri"/>
      <sz val="8.000000"/>
      <scheme val="minor"/>
    </font>
    <font>
      <name val="Times New Roman"/>
      <b/>
      <sz val="11.000000"/>
    </font>
    <font>
      <name val="Times New Roman"/>
      <b/>
      <sz val="10.000000"/>
    </font>
    <font>
      <name val="Calibri"/>
      <color theme="1"/>
      <sz val="10.000000"/>
      <scheme val="minor"/>
    </font>
    <font>
      <name val="Times New Roman"/>
      <color rgb="FF222222"/>
      <sz val="12.000000"/>
    </font>
    <font>
      <name val="Times New Roman"/>
      <color theme="1"/>
      <sz val="12.000000"/>
    </font>
    <font>
      <name val="Microsoft YaHei"/>
      <sz val="12.000000"/>
    </font>
    <font>
      <name val="Times New Roman"/>
      <sz val="11.000000"/>
    </font>
    <font>
      <name val="Calibri"/>
      <color theme="1"/>
      <sz val="11.000000"/>
      <scheme val="minor"/>
    </font>
    <font>
      <name val="Times New Roman"/>
      <b/>
      <sz val="16.000000"/>
    </font>
    <font>
      <name val="Calibri"/>
      <b/>
      <sz val="20.000000"/>
      <scheme val="minor"/>
    </font>
    <font>
      <name val="Calibri"/>
      <b/>
      <sz val="10.000000"/>
      <scheme val="minor"/>
    </font>
    <font>
      <name val="Calibri"/>
      <b/>
      <color theme="1"/>
      <sz val="12.000000"/>
      <scheme val="minor"/>
    </font>
    <font>
      <name val="Times New Roman"/>
      <b/>
      <sz val="22.000000"/>
    </font>
    <font>
      <name val="Arial"/>
      <color theme="1"/>
      <sz val="10.000000"/>
    </font>
    <font>
      <name val="Microsoft YaHei"/>
      <color rgb="FF606266"/>
      <sz val="11.000000"/>
    </font>
  </fonts>
  <fills count="18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indexed="5"/>
        <bgColor indexed="5"/>
      </patternFill>
    </fill>
    <fill>
      <patternFill patternType="solid">
        <fgColor theme="0"/>
        <bgColor theme="0"/>
      </patternFill>
    </fill>
    <fill>
      <patternFill patternType="solid">
        <fgColor indexed="2"/>
        <bgColor indexed="2"/>
      </patternFill>
    </fill>
    <fill>
      <patternFill patternType="solid">
        <fgColor theme="2" tint="-0.099978637043366805"/>
        <bgColor theme="2" tint="-0.099978637043366805"/>
      </patternFill>
    </fill>
    <fill>
      <patternFill patternType="solid">
        <fgColor theme="8" tint="0.39997558519241921"/>
        <bgColor theme="8" tint="0.39997558519241921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theme="4" tint="0.39997558519241921"/>
        <bgColor theme="4" tint="0.39997558519241921"/>
      </patternFill>
    </fill>
    <fill>
      <patternFill patternType="solid">
        <fgColor theme="7" tint="0.39997558519241921"/>
        <bgColor theme="7" tint="0.39997558519241921"/>
      </patternFill>
    </fill>
    <fill>
      <patternFill patternType="solid">
        <fgColor theme="9" tint="0.39997558519241921"/>
        <bgColor theme="9" tint="0.39997558519241921"/>
      </patternFill>
    </fill>
    <fill>
      <patternFill patternType="solid">
        <fgColor theme="5" tint="-0.249977111117893"/>
        <bgColor theme="5" tint="-0.249977111117893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theme="7" tint="-0.249977111117893"/>
        <bgColor theme="7" tint="-0.249977111117893"/>
      </patternFill>
    </fill>
    <fill>
      <patternFill patternType="solid">
        <fgColor theme="9" tint="-0.249977111117893"/>
        <bgColor theme="9" tint="-0.249977111117893"/>
      </patternFill>
    </fill>
    <fill>
      <patternFill patternType="solid">
        <fgColor theme="8" tint="-0.249977111117893"/>
        <bgColor theme="8" tint="-0.249977111117893"/>
      </patternFill>
    </fill>
    <fill>
      <patternFill patternType="solid">
        <fgColor theme="3" tint="0.39997558519241921"/>
        <bgColor theme="3" tint="0.39997558519241921"/>
      </patternFill>
    </fill>
  </fills>
  <borders count="4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fontId="0" fillId="0" borderId="0" numFmtId="0" applyNumberFormat="1" applyFont="1" applyFill="1" applyBorder="1"/>
    <xf fontId="1" fillId="0" borderId="0" numFmtId="0" applyNumberFormat="1" applyFont="1" applyFill="1" applyBorder="1"/>
  </cellStyleXfs>
  <cellXfs count="373">
    <xf fontId="0" fillId="0" borderId="0" numFmtId="0" xfId="0"/>
    <xf fontId="1" fillId="0" borderId="0" numFmtId="0" xfId="1" applyFont="1"/>
    <xf fontId="2" fillId="0" borderId="0" numFmtId="0" xfId="1" applyFont="1"/>
    <xf fontId="3" fillId="0" borderId="0" numFmtId="0" xfId="1" applyFont="1"/>
    <xf fontId="4" fillId="0" borderId="0" numFmtId="16" xfId="1" applyNumberFormat="1" applyFont="1" applyAlignment="1">
      <alignment horizontal="left"/>
    </xf>
    <xf fontId="4" fillId="0" borderId="0" numFmtId="0" xfId="1" applyFont="1" applyAlignment="1">
      <alignment horizontal="right"/>
    </xf>
    <xf fontId="4" fillId="0" borderId="0" numFmtId="16" xfId="1" applyNumberFormat="1" applyFont="1"/>
    <xf fontId="4" fillId="0" borderId="0" numFmtId="0" xfId="1" applyFont="1"/>
    <xf fontId="5" fillId="0" borderId="0" numFmtId="0" xfId="1" applyFont="1" applyAlignment="1">
      <alignment horizontal="right"/>
    </xf>
    <xf fontId="6" fillId="0" borderId="0" numFmtId="0" xfId="1" applyFont="1"/>
    <xf fontId="7" fillId="0" borderId="0" numFmtId="0" xfId="1" applyFont="1" applyAlignment="1">
      <alignment horizontal="center"/>
    </xf>
    <xf fontId="7" fillId="0" borderId="0" numFmtId="0" xfId="1" applyFont="1"/>
    <xf fontId="4" fillId="0" borderId="0" numFmtId="0" xfId="1" applyFont="1" applyAlignment="1">
      <alignment horizontal="center"/>
    </xf>
    <xf fontId="8" fillId="0" borderId="0" numFmtId="0" xfId="1" applyFont="1" applyAlignment="1">
      <alignment horizontal="center"/>
    </xf>
    <xf fontId="8" fillId="0" borderId="0" numFmtId="0" xfId="1" applyFont="1"/>
    <xf fontId="9" fillId="0" borderId="0" numFmtId="0" xfId="1" applyFont="1"/>
    <xf fontId="10" fillId="0" borderId="0" numFmtId="0" xfId="1" applyFont="1" applyAlignment="1">
      <alignment horizontal="center"/>
    </xf>
    <xf fontId="10" fillId="0" borderId="0" numFmtId="0" xfId="1" applyFont="1"/>
    <xf fontId="11" fillId="0" borderId="0" numFmtId="0" xfId="1" applyFont="1" applyAlignment="1">
      <alignment horizontal="center"/>
    </xf>
    <xf fontId="12" fillId="0" borderId="0" numFmtId="0" xfId="1" applyFont="1" applyAlignment="1">
      <alignment horizontal="center" vertical="center" wrapText="1"/>
    </xf>
    <xf fontId="9" fillId="0" borderId="0" numFmtId="0" xfId="1" applyFont="1" applyAlignment="1">
      <alignment horizontal="center"/>
    </xf>
    <xf fontId="13" fillId="0" borderId="0" numFmtId="0" xfId="1" applyFont="1" applyAlignment="1">
      <alignment horizontal="center"/>
    </xf>
    <xf fontId="14" fillId="0" borderId="0" numFmtId="0" xfId="1" applyFont="1" applyAlignment="1">
      <alignment horizontal="center"/>
    </xf>
    <xf fontId="2" fillId="0" borderId="0" numFmtId="0" xfId="1" applyFont="1" applyAlignment="1">
      <alignment horizontal="center" vertical="center" wrapText="1"/>
    </xf>
    <xf fontId="12" fillId="0" borderId="0" numFmtId="0" xfId="1" applyFont="1"/>
    <xf fontId="9" fillId="0" borderId="1" numFmtId="0" xfId="1" applyFont="1" applyBorder="1" applyAlignment="1">
      <alignment horizontal="center" vertical="center" wrapText="1"/>
    </xf>
    <xf fontId="9" fillId="0" borderId="1" numFmtId="0" xfId="1" applyFont="1" applyBorder="1" applyAlignment="1">
      <alignment horizontal="center" vertical="center"/>
    </xf>
    <xf fontId="5" fillId="0" borderId="1" numFmtId="0" xfId="1" applyFont="1" applyBorder="1" applyAlignment="1">
      <alignment horizontal="center" vertical="center" wrapText="1"/>
    </xf>
    <xf fontId="15" fillId="2" borderId="1" numFmtId="0" xfId="1" applyFont="1" applyFill="1" applyBorder="1" applyAlignment="1">
      <alignment horizontal="center" vertical="center"/>
    </xf>
    <xf fontId="0" fillId="0" borderId="0" numFmtId="0" xfId="0" applyAlignment="1">
      <alignment horizontal="center" vertical="center"/>
    </xf>
    <xf fontId="16" fillId="2" borderId="1" numFmtId="0" xfId="1" applyFont="1" applyFill="1" applyBorder="1" applyAlignment="1">
      <alignment horizontal="center" vertical="center"/>
    </xf>
    <xf fontId="0" fillId="0" borderId="1" numFmtId="49" xfId="0" applyNumberFormat="1" applyBorder="1"/>
    <xf fontId="17" fillId="0" borderId="1" numFmtId="0" xfId="1" applyFont="1" applyBorder="1" applyAlignment="1">
      <alignment horizontal="center" vertical="center" wrapText="1"/>
    </xf>
    <xf fontId="0" fillId="0" borderId="1" numFmtId="2" xfId="0" applyNumberFormat="1" applyBorder="1" applyAlignment="1">
      <alignment horizontal="center" vertical="center"/>
    </xf>
    <xf fontId="0" fillId="0" borderId="1" numFmtId="0" xfId="0" applyBorder="1" applyAlignment="1">
      <alignment horizontal="center" vertical="center"/>
    </xf>
    <xf fontId="0" fillId="3" borderId="1" numFmtId="0" xfId="0" applyFill="1" applyBorder="1" applyAlignment="1">
      <alignment horizontal="center" vertical="center"/>
    </xf>
    <xf fontId="17" fillId="0" borderId="1" numFmtId="0" xfId="1" applyFont="1" applyBorder="1" applyAlignment="1">
      <alignment horizontal="center" vertical="center"/>
    </xf>
    <xf fontId="18" fillId="0" borderId="0" numFmtId="0" xfId="1" applyFont="1" applyAlignment="1">
      <alignment horizontal="center" vertical="center"/>
    </xf>
    <xf fontId="0" fillId="0" borderId="0" numFmtId="49" xfId="0" applyNumberFormat="1" applyAlignment="1">
      <alignment vertical="center"/>
    </xf>
    <xf fontId="4" fillId="0" borderId="0" numFmtId="0" xfId="1" applyFont="1" applyAlignment="1">
      <alignment horizontal="center" vertical="center"/>
    </xf>
    <xf fontId="4" fillId="0" borderId="0" numFmtId="0" xfId="1" applyFont="1" applyAlignment="1">
      <alignment horizontal="center" vertical="center" wrapText="1"/>
    </xf>
    <xf fontId="18" fillId="0" borderId="2" numFmtId="0" xfId="1" applyFont="1" applyBorder="1" applyAlignment="1">
      <alignment horizontal="center" vertical="center"/>
    </xf>
    <xf fontId="9" fillId="0" borderId="3" numFmtId="0" xfId="1" applyFont="1" applyBorder="1" applyAlignment="1">
      <alignment horizontal="center" vertical="center" wrapText="1"/>
    </xf>
    <xf fontId="9" fillId="0" borderId="4" numFmtId="0" xfId="1" applyFont="1" applyBorder="1" applyAlignment="1">
      <alignment horizontal="center" vertical="center" wrapText="1"/>
    </xf>
    <xf fontId="9" fillId="0" borderId="5" numFmtId="0" xfId="1" applyFont="1" applyBorder="1" applyAlignment="1">
      <alignment horizontal="center" vertical="center" wrapText="1"/>
    </xf>
    <xf fontId="16" fillId="0" borderId="1" numFmtId="0" xfId="1" applyFont="1" applyBorder="1" applyAlignment="1">
      <alignment horizontal="center" vertical="center"/>
    </xf>
    <xf fontId="19" fillId="0" borderId="1" numFmtId="0" xfId="1" applyFont="1" applyBorder="1" applyAlignment="1">
      <alignment horizontal="center"/>
    </xf>
    <xf fontId="17" fillId="0" borderId="1" numFmtId="0" xfId="1" applyFont="1" applyBorder="1" applyAlignment="1">
      <alignment horizontal="center"/>
    </xf>
    <xf fontId="20" fillId="0" borderId="1" numFmtId="0" xfId="1" applyFont="1" applyBorder="1" applyAlignment="1">
      <alignment horizontal="center" vertical="center" wrapText="1"/>
    </xf>
    <xf fontId="21" fillId="4" borderId="0" numFmtId="0" xfId="1" applyFont="1" applyFill="1" applyAlignment="1">
      <alignment horizontal="center"/>
    </xf>
    <xf fontId="0" fillId="0" borderId="0" numFmtId="49" xfId="0" applyNumberFormat="1"/>
    <xf fontId="3" fillId="0" borderId="0" numFmtId="0" xfId="1" applyFont="1" applyAlignment="1">
      <alignment horizontal="center"/>
    </xf>
    <xf fontId="3" fillId="0" borderId="0" numFmtId="160" xfId="1" applyNumberFormat="1" applyFont="1" applyAlignment="1">
      <alignment horizontal="center"/>
    </xf>
    <xf fontId="3" fillId="0" borderId="0" numFmtId="1" xfId="1" applyNumberFormat="1" applyFont="1" applyAlignment="1">
      <alignment horizontal="center"/>
    </xf>
    <xf fontId="3" fillId="0" borderId="0" numFmtId="0" xfId="1" applyFont="1" applyAlignment="1">
      <alignment horizontal="center" vertical="center" wrapText="1"/>
    </xf>
    <xf fontId="9" fillId="0" borderId="0" numFmtId="0" xfId="1" applyFont="1" applyAlignment="1">
      <alignment horizontal="center" vertical="center" wrapText="1"/>
    </xf>
    <xf fontId="22" fillId="0" borderId="0" numFmtId="0" xfId="1" applyFont="1" applyAlignment="1">
      <alignment horizontal="center"/>
    </xf>
    <xf fontId="9" fillId="0" borderId="0" numFmtId="0" xfId="1" applyFont="1" applyAlignment="1">
      <alignment horizontal="center" vertical="center"/>
    </xf>
    <xf fontId="4" fillId="0" borderId="0" numFmtId="16" xfId="1" applyNumberFormat="1" applyFont="1" applyAlignment="1">
      <alignment horizontal="left" wrapText="1"/>
    </xf>
    <xf fontId="0" fillId="0" borderId="0" numFmtId="0" xfId="0"/>
    <xf fontId="11" fillId="2" borderId="1" numFmtId="0" xfId="1" applyFont="1" applyFill="1" applyBorder="1" applyAlignment="1">
      <alignment horizontal="center" vertical="center"/>
    </xf>
    <xf fontId="18" fillId="2" borderId="1" numFmtId="0" xfId="1" applyFont="1" applyFill="1" applyBorder="1" applyAlignment="1">
      <alignment horizontal="center" vertical="center"/>
    </xf>
    <xf fontId="4" fillId="0" borderId="1" numFmtId="0" xfId="1" applyFont="1" applyBorder="1" applyAlignment="1">
      <alignment horizontal="center" vertical="center" wrapText="1"/>
    </xf>
    <xf fontId="4" fillId="0" borderId="1" numFmtId="0" xfId="1" applyFont="1" applyBorder="1" applyAlignment="1">
      <alignment horizontal="center" vertical="center"/>
    </xf>
    <xf fontId="18" fillId="0" borderId="1" numFmtId="0" xfId="1" applyFont="1" applyBorder="1" applyAlignment="1">
      <alignment horizontal="center" vertical="center"/>
    </xf>
    <xf fontId="23" fillId="0" borderId="0" numFmtId="0" xfId="0" applyFont="1" applyAlignment="1">
      <alignment horizontal="center" vertical="center"/>
    </xf>
    <xf fontId="0" fillId="0" borderId="1" numFmtId="49" xfId="0" applyNumberFormat="1" applyBorder="1" applyAlignment="1">
      <alignment horizontal="left" vertical="center"/>
    </xf>
    <xf fontId="11" fillId="0" borderId="1" numFmtId="0" xfId="1" applyFont="1" applyBorder="1" applyAlignment="1">
      <alignment horizontal="center" vertical="center"/>
    </xf>
    <xf fontId="0" fillId="0" borderId="1" numFmtId="49" xfId="0" applyNumberFormat="1" applyBorder="1" applyAlignment="1">
      <alignment horizontal="center" vertical="center"/>
    </xf>
    <xf fontId="0" fillId="5" borderId="1" numFmtId="49" xfId="0" applyNumberFormat="1" applyFill="1" applyBorder="1"/>
    <xf fontId="24" fillId="0" borderId="1" numFmtId="0" xfId="0" applyFont="1" applyBorder="1" applyAlignment="1">
      <alignment horizontal="center" vertical="center"/>
    </xf>
    <xf fontId="0" fillId="0" borderId="6" numFmtId="0" xfId="0" applyBorder="1" applyAlignment="1">
      <alignment horizontal="center" vertical="center"/>
    </xf>
    <xf fontId="0" fillId="0" borderId="7" numFmtId="0" xfId="0" applyBorder="1" applyAlignment="1">
      <alignment horizontal="center" vertical="center"/>
    </xf>
    <xf fontId="0" fillId="0" borderId="8" numFmtId="0" xfId="0" applyBorder="1" applyAlignment="1">
      <alignment horizontal="center" vertical="center"/>
    </xf>
    <xf fontId="25" fillId="0" borderId="0" numFmtId="49" xfId="0" applyNumberFormat="1" applyFont="1"/>
    <xf fontId="0" fillId="4" borderId="0" numFmtId="0" xfId="0" applyFill="1"/>
    <xf fontId="0" fillId="0" borderId="1" numFmtId="49" xfId="0" applyNumberFormat="1" applyBorder="1" applyAlignment="1">
      <alignment vertical="center"/>
    </xf>
    <xf fontId="12" fillId="0" borderId="1" numFmtId="0" xfId="1" applyFont="1" applyBorder="1" applyAlignment="1">
      <alignment horizontal="center" vertical="center" wrapText="1"/>
    </xf>
    <xf fontId="0" fillId="0" borderId="1" numFmtId="49" xfId="0" applyNumberFormat="1" applyBorder="1" applyAlignment="1">
      <alignment horizontal="center"/>
    </xf>
    <xf fontId="17" fillId="0" borderId="1" numFmtId="0" xfId="0" applyFont="1" applyBorder="1" applyAlignment="1">
      <alignment horizontal="center"/>
    </xf>
    <xf fontId="17" fillId="0" borderId="1" numFmtId="0" xfId="0" applyFont="1" applyBorder="1" applyAlignment="1">
      <alignment horizontal="center" vertical="center"/>
    </xf>
    <xf fontId="26" fillId="0" borderId="1" numFmtId="0" xfId="0" applyFont="1" applyBorder="1" applyAlignment="1">
      <alignment horizontal="center"/>
    </xf>
    <xf fontId="0" fillId="4" borderId="1" numFmtId="49" xfId="0" applyNumberFormat="1" applyFill="1" applyBorder="1" applyAlignment="1">
      <alignment horizontal="center" vertical="center"/>
    </xf>
    <xf fontId="27" fillId="4" borderId="1" numFmtId="49" xfId="0" applyNumberFormat="1" applyFont="1" applyFill="1" applyBorder="1" applyAlignment="1">
      <alignment horizontal="center" vertical="center"/>
    </xf>
    <xf fontId="27" fillId="0" borderId="1" numFmtId="0" xfId="0" applyFont="1" applyBorder="1" applyAlignment="1">
      <alignment horizontal="center" vertical="center"/>
    </xf>
    <xf fontId="27" fillId="4" borderId="1" numFmtId="0" xfId="0" applyFont="1" applyFill="1" applyBorder="1" applyAlignment="1">
      <alignment horizontal="center" vertical="center"/>
    </xf>
    <xf fontId="0" fillId="4" borderId="1" numFmtId="0" xfId="0" applyFill="1" applyBorder="1" applyAlignment="1">
      <alignment horizontal="center" vertical="center"/>
    </xf>
    <xf fontId="4" fillId="4" borderId="1" numFmtId="0" xfId="1" applyFont="1" applyFill="1" applyBorder="1" applyAlignment="1">
      <alignment horizontal="center" vertical="center" wrapText="1"/>
    </xf>
    <xf fontId="4" fillId="4" borderId="1" numFmtId="49" xfId="0" applyNumberFormat="1" applyFont="1" applyFill="1" applyBorder="1" applyAlignment="1">
      <alignment horizontal="center" vertical="center"/>
    </xf>
    <xf fontId="27" fillId="0" borderId="1" numFmtId="49" xfId="0" applyNumberFormat="1" applyFont="1" applyBorder="1" applyAlignment="1">
      <alignment horizontal="center" vertical="center"/>
    </xf>
    <xf fontId="11" fillId="2" borderId="3" numFmtId="0" xfId="1" applyFont="1" applyFill="1" applyBorder="1" applyAlignment="1">
      <alignment horizontal="center" vertical="center"/>
    </xf>
    <xf fontId="18" fillId="2" borderId="6" numFmtId="0" xfId="1" applyFont="1" applyFill="1" applyBorder="1" applyAlignment="1">
      <alignment horizontal="center" vertical="center"/>
    </xf>
    <xf fontId="0" fillId="4" borderId="9" numFmtId="49" xfId="0" applyNumberFormat="1" applyFill="1" applyBorder="1" applyAlignment="1">
      <alignment horizontal="center" vertical="center"/>
    </xf>
    <xf fontId="4" fillId="4" borderId="9" numFmtId="0" xfId="1" applyFont="1" applyFill="1" applyBorder="1" applyAlignment="1">
      <alignment horizontal="center" vertical="center"/>
    </xf>
    <xf fontId="0" fillId="4" borderId="9" numFmtId="0" xfId="0" applyFill="1" applyBorder="1" applyAlignment="1">
      <alignment horizontal="center" vertical="center"/>
    </xf>
    <xf fontId="11" fillId="4" borderId="8" numFmtId="0" xfId="1" applyFont="1" applyFill="1" applyBorder="1" applyAlignment="1">
      <alignment horizontal="center" vertical="center"/>
    </xf>
    <xf fontId="27" fillId="4" borderId="10" numFmtId="49" xfId="0" applyNumberFormat="1" applyFont="1" applyFill="1" applyBorder="1" applyAlignment="1">
      <alignment horizontal="center" vertical="center"/>
    </xf>
    <xf fontId="0" fillId="0" borderId="10" numFmtId="49" xfId="0" applyNumberFormat="1" applyBorder="1" applyAlignment="1">
      <alignment horizontal="center" vertical="center"/>
    </xf>
    <xf fontId="27" fillId="0" borderId="10" numFmtId="0" xfId="0" applyFont="1" applyBorder="1" applyAlignment="1">
      <alignment horizontal="center" vertical="center"/>
    </xf>
    <xf fontId="0" fillId="0" borderId="10" numFmtId="0" xfId="0" applyBorder="1" applyAlignment="1">
      <alignment horizontal="center" vertical="center"/>
    </xf>
    <xf fontId="4" fillId="0" borderId="10" numFmtId="0" xfId="1" applyFont="1" applyBorder="1" applyAlignment="1">
      <alignment horizontal="center" vertical="center" wrapText="1"/>
    </xf>
    <xf fontId="1" fillId="0" borderId="0" numFmtId="0" xfId="1" applyFont="1" applyAlignment="1">
      <alignment horizontal="center" vertical="center"/>
    </xf>
    <xf fontId="4" fillId="4" borderId="1" numFmtId="0" xfId="1" applyFont="1" applyFill="1" applyBorder="1" applyAlignment="1">
      <alignment horizontal="center" vertical="center"/>
    </xf>
    <xf fontId="4" fillId="0" borderId="1" numFmtId="0" xfId="0" applyFont="1" applyBorder="1" applyAlignment="1">
      <alignment horizontal="center" vertical="center"/>
    </xf>
    <xf fontId="2" fillId="0" borderId="0" numFmtId="0" xfId="1" applyFont="1" applyAlignment="1">
      <alignment horizontal="center" vertical="center"/>
    </xf>
    <xf fontId="11" fillId="4" borderId="1" numFmtId="0" xfId="1" applyFont="1" applyFill="1" applyBorder="1" applyAlignment="1">
      <alignment horizontal="center" vertical="center"/>
    </xf>
    <xf fontId="17" fillId="4" borderId="1" numFmtId="49" xfId="0" applyNumberFormat="1" applyFont="1" applyFill="1" applyBorder="1" applyAlignment="1">
      <alignment horizontal="center" vertical="center"/>
    </xf>
    <xf fontId="6" fillId="2" borderId="1" numFmtId="0" xfId="1" applyFont="1" applyFill="1" applyBorder="1" applyAlignment="1">
      <alignment horizontal="center" vertical="center"/>
    </xf>
    <xf fontId="6" fillId="4" borderId="1" numFmtId="0" xfId="1" applyFont="1" applyFill="1" applyBorder="1" applyAlignment="1">
      <alignment horizontal="center" vertical="center"/>
    </xf>
    <xf fontId="1" fillId="0" borderId="1" numFmtId="0" xfId="1" applyFont="1" applyBorder="1" applyAlignment="1">
      <alignment horizontal="center" vertical="center"/>
    </xf>
    <xf fontId="11" fillId="2" borderId="4" numFmtId="0" xfId="1" applyFont="1" applyFill="1" applyBorder="1" applyAlignment="1">
      <alignment horizontal="center" vertical="center"/>
    </xf>
    <xf fontId="11" fillId="2" borderId="11" numFmtId="0" xfId="1" applyFont="1" applyFill="1" applyBorder="1" applyAlignment="1">
      <alignment horizontal="center" vertical="center"/>
    </xf>
    <xf fontId="11" fillId="2" borderId="5" numFmtId="0" xfId="1" applyFont="1" applyFill="1" applyBorder="1" applyAlignment="1">
      <alignment horizontal="center" vertical="center"/>
    </xf>
    <xf fontId="27" fillId="0" borderId="12" numFmtId="0" xfId="0" applyFont="1" applyBorder="1" applyAlignment="1">
      <alignment horizontal="center" vertical="center"/>
    </xf>
    <xf fontId="0" fillId="4" borderId="13" numFmtId="0" xfId="0" applyFill="1" applyBorder="1" applyAlignment="1">
      <alignment horizontal="center" vertical="center"/>
    </xf>
    <xf fontId="18" fillId="2" borderId="14" numFmtId="0" xfId="1" applyFont="1" applyFill="1" applyBorder="1" applyAlignment="1">
      <alignment horizontal="center" vertical="center"/>
    </xf>
    <xf fontId="0" fillId="0" borderId="15" numFmtId="49" xfId="0" applyNumberFormat="1" applyBorder="1" applyAlignment="1">
      <alignment horizontal="center" vertical="center"/>
    </xf>
    <xf fontId="0" fillId="0" borderId="9" numFmtId="49" xfId="0" applyNumberFormat="1" applyBorder="1" applyAlignment="1">
      <alignment horizontal="center" vertical="center"/>
    </xf>
    <xf fontId="27" fillId="0" borderId="9" numFmtId="0" xfId="0" applyFont="1" applyBorder="1" applyAlignment="1">
      <alignment horizontal="center" vertical="center"/>
    </xf>
    <xf fontId="0" fillId="0" borderId="9" numFmtId="0" xfId="0" applyBorder="1" applyAlignment="1">
      <alignment horizontal="center" vertical="center"/>
    </xf>
    <xf fontId="4" fillId="0" borderId="9" numFmtId="0" xfId="1" applyFont="1" applyBorder="1" applyAlignment="1">
      <alignment horizontal="center" vertical="center" wrapText="1"/>
    </xf>
    <xf fontId="0" fillId="0" borderId="14" numFmtId="0" xfId="0" applyBorder="1" applyAlignment="1">
      <alignment horizontal="center" vertical="center"/>
    </xf>
    <xf fontId="0" fillId="0" borderId="15" numFmtId="0" xfId="0" applyBorder="1" applyAlignment="1">
      <alignment horizontal="center" vertical="center"/>
    </xf>
    <xf fontId="11" fillId="2" borderId="0" numFmtId="0" xfId="1" applyFont="1" applyFill="1" applyAlignment="1">
      <alignment horizontal="center" vertical="center"/>
    </xf>
    <xf fontId="27" fillId="4" borderId="9" numFmtId="0" xfId="1" applyFont="1" applyFill="1" applyBorder="1" applyAlignment="1">
      <alignment horizontal="center" vertical="center"/>
    </xf>
    <xf fontId="27" fillId="4" borderId="12" numFmtId="0" xfId="1" applyFont="1" applyFill="1" applyBorder="1" applyAlignment="1">
      <alignment horizontal="center" vertical="center"/>
    </xf>
    <xf fontId="11" fillId="6" borderId="9" numFmtId="0" xfId="1" applyFont="1" applyFill="1" applyBorder="1" applyAlignment="1">
      <alignment horizontal="center" vertical="center"/>
    </xf>
    <xf fontId="28" fillId="4" borderId="9" numFmtId="49" xfId="0" applyNumberFormat="1" applyFont="1" applyFill="1" applyBorder="1" applyAlignment="1">
      <alignment horizontal="center" vertical="center"/>
    </xf>
    <xf fontId="11" fillId="6" borderId="14" numFmtId="0" xfId="1" applyFont="1" applyFill="1" applyBorder="1" applyAlignment="1">
      <alignment horizontal="center" vertical="center"/>
    </xf>
    <xf fontId="27" fillId="4" borderId="15" numFmtId="0" xfId="1" applyFont="1" applyFill="1" applyBorder="1" applyAlignment="1">
      <alignment horizontal="center" vertical="center"/>
    </xf>
    <xf fontId="27" fillId="4" borderId="14" numFmtId="0" xfId="1" applyFont="1" applyFill="1" applyBorder="1" applyAlignment="1">
      <alignment horizontal="center" vertical="center"/>
    </xf>
    <xf fontId="27" fillId="4" borderId="1" numFmtId="0" xfId="1" applyFont="1" applyFill="1" applyBorder="1" applyAlignment="1">
      <alignment horizontal="center" vertical="center"/>
    </xf>
    <xf fontId="27" fillId="4" borderId="16" numFmtId="0" xfId="1" applyFont="1" applyFill="1" applyBorder="1" applyAlignment="1">
      <alignment horizontal="center" vertical="center"/>
    </xf>
    <xf fontId="0" fillId="0" borderId="13" numFmtId="49" xfId="0" applyNumberFormat="1" applyBorder="1" applyAlignment="1">
      <alignment horizontal="center"/>
    </xf>
    <xf fontId="28" fillId="4" borderId="1" numFmtId="0" xfId="0" applyFont="1" applyFill="1" applyBorder="1" applyAlignment="1">
      <alignment horizontal="center" vertical="center"/>
    </xf>
    <xf fontId="4" fillId="0" borderId="10" numFmtId="0" xfId="0" applyFont="1" applyBorder="1" applyAlignment="1">
      <alignment horizontal="center" vertical="center"/>
    </xf>
    <xf fontId="11" fillId="2" borderId="14" numFmtId="0" xfId="1" applyFont="1" applyFill="1" applyBorder="1" applyAlignment="1">
      <alignment horizontal="center" vertical="center"/>
    </xf>
    <xf fontId="28" fillId="0" borderId="1" numFmtId="49" xfId="0" applyNumberFormat="1" applyFont="1" applyBorder="1" applyAlignment="1">
      <alignment horizontal="center"/>
    </xf>
    <xf fontId="4" fillId="4" borderId="10" numFmtId="49" xfId="0" applyNumberFormat="1" applyFont="1" applyFill="1" applyBorder="1" applyAlignment="1">
      <alignment horizontal="center" vertical="center"/>
    </xf>
    <xf fontId="27" fillId="4" borderId="17" numFmtId="0" xfId="1" applyFont="1" applyFill="1" applyBorder="1" applyAlignment="1">
      <alignment horizontal="center" vertical="center"/>
    </xf>
    <xf fontId="27" fillId="4" borderId="18" numFmtId="0" xfId="1" applyFont="1" applyFill="1" applyBorder="1" applyAlignment="1">
      <alignment horizontal="center" vertical="center"/>
    </xf>
    <xf fontId="27" fillId="4" borderId="9" numFmtId="0" xfId="0" applyFont="1" applyFill="1" applyBorder="1" applyAlignment="1">
      <alignment horizontal="center" vertical="center"/>
    </xf>
    <xf fontId="0" fillId="4" borderId="14" numFmtId="0" xfId="0" applyFill="1" applyBorder="1" applyAlignment="1">
      <alignment horizontal="center" vertical="center"/>
    </xf>
    <xf fontId="11" fillId="2" borderId="19" numFmtId="0" xfId="1" applyFont="1" applyFill="1" applyBorder="1" applyAlignment="1">
      <alignment horizontal="center" vertical="center"/>
    </xf>
    <xf fontId="11" fillId="2" borderId="2" numFmtId="0" xfId="1" applyFont="1" applyFill="1" applyBorder="1" applyAlignment="1">
      <alignment horizontal="center" vertical="center"/>
    </xf>
    <xf fontId="11" fillId="2" borderId="20" numFmtId="0" xfId="1" applyFont="1" applyFill="1" applyBorder="1" applyAlignment="1">
      <alignment horizontal="center" vertical="center"/>
    </xf>
    <xf fontId="4" fillId="4" borderId="6" numFmtId="0" xfId="1" applyFont="1" applyFill="1" applyBorder="1" applyAlignment="1">
      <alignment horizontal="center" vertical="center"/>
    </xf>
    <xf fontId="6" fillId="4" borderId="8" numFmtId="0" xfId="1" applyFont="1" applyFill="1" applyBorder="1" applyAlignment="1">
      <alignment horizontal="center" vertical="center"/>
    </xf>
    <xf fontId="4" fillId="0" borderId="9" numFmtId="0" xfId="1" applyFont="1" applyBorder="1" applyAlignment="1">
      <alignment horizontal="center" vertical="center"/>
    </xf>
    <xf fontId="29" fillId="0" borderId="0" numFmtId="16" xfId="1" applyNumberFormat="1" applyFont="1" applyAlignment="1">
      <alignment horizontal="center"/>
    </xf>
    <xf fontId="30" fillId="0" borderId="0" numFmtId="0" xfId="1" applyFont="1" applyAlignment="1">
      <alignment horizontal="center"/>
    </xf>
    <xf fontId="9" fillId="0" borderId="6" numFmtId="0" xfId="1" applyFont="1" applyBorder="1" applyAlignment="1">
      <alignment horizontal="center" vertical="center" wrapText="1"/>
    </xf>
    <xf fontId="9" fillId="0" borderId="8" numFmtId="0" xfId="1" applyFont="1" applyBorder="1" applyAlignment="1">
      <alignment horizontal="center" vertical="center" wrapText="1"/>
    </xf>
    <xf fontId="9" fillId="0" borderId="6" numFmtId="0" xfId="1" applyFont="1" applyBorder="1" applyAlignment="1">
      <alignment horizontal="center" vertical="center"/>
    </xf>
    <xf fontId="9" fillId="0" borderId="8" numFmtId="0" xfId="1" applyFont="1" applyBorder="1" applyAlignment="1">
      <alignment horizontal="center" vertical="center"/>
    </xf>
    <xf fontId="21" fillId="0" borderId="1" numFmtId="0" xfId="1" applyFont="1" applyBorder="1" applyAlignment="1">
      <alignment horizontal="center"/>
    </xf>
    <xf fontId="21" fillId="2" borderId="1" numFmtId="0" xfId="1" applyFont="1" applyFill="1" applyBorder="1" applyAlignment="1">
      <alignment horizontal="center"/>
    </xf>
    <xf fontId="31" fillId="2" borderId="1" numFmtId="0" xfId="1" applyFont="1" applyFill="1" applyBorder="1" applyAlignment="1">
      <alignment horizontal="center"/>
    </xf>
    <xf fontId="17" fillId="3" borderId="1" numFmtId="0" xfId="1" applyFont="1" applyFill="1" applyBorder="1" applyAlignment="1">
      <alignment horizontal="center" vertical="center" wrapText="1"/>
    </xf>
    <xf fontId="4" fillId="3" borderId="1" numFmtId="0" xfId="1" applyFont="1" applyFill="1" applyBorder="1" applyAlignment="1">
      <alignment horizontal="center" vertical="center" wrapText="1"/>
    </xf>
    <xf fontId="17" fillId="0" borderId="1" numFmtId="0" xfId="0" applyFont="1" applyBorder="1"/>
    <xf fontId="0" fillId="0" borderId="1" numFmtId="0" xfId="0" applyBorder="1" applyAlignment="1">
      <alignment horizontal="center"/>
    </xf>
    <xf fontId="0" fillId="0" borderId="1" numFmtId="0" xfId="0" applyBorder="1"/>
    <xf fontId="16" fillId="0" borderId="1" numFmtId="0" xfId="1" applyFont="1" applyBorder="1" applyAlignment="1">
      <alignment horizontal="center"/>
    </xf>
    <xf fontId="0" fillId="0" borderId="1" numFmtId="0" xfId="1" applyBorder="1" applyAlignment="1">
      <alignment horizontal="center"/>
    </xf>
    <xf fontId="31" fillId="2" borderId="3" numFmtId="0" xfId="1" applyFont="1" applyFill="1" applyBorder="1" applyAlignment="1">
      <alignment horizontal="center"/>
    </xf>
    <xf fontId="31" fillId="0" borderId="0" numFmtId="0" xfId="1" applyFont="1" applyAlignment="1">
      <alignment horizontal="center"/>
    </xf>
    <xf fontId="4" fillId="4" borderId="0" numFmtId="0" xfId="1" applyFont="1" applyFill="1" applyAlignment="1">
      <alignment horizontal="center" vertical="center"/>
    </xf>
    <xf fontId="0" fillId="0" borderId="0" numFmtId="0" xfId="0" applyAlignment="1">
      <alignment horizontal="center"/>
    </xf>
    <xf fontId="17" fillId="0" borderId="0" numFmtId="0" xfId="1" applyFont="1" applyAlignment="1">
      <alignment horizontal="center" vertical="center" wrapText="1"/>
    </xf>
    <xf fontId="17" fillId="4" borderId="0" numFmtId="0" xfId="1" applyFont="1" applyFill="1" applyAlignment="1">
      <alignment horizontal="center"/>
    </xf>
    <xf fontId="4" fillId="0" borderId="6" numFmtId="0" xfId="1" applyFont="1" applyBorder="1" applyAlignment="1">
      <alignment horizontal="center" vertical="center" wrapText="1"/>
    </xf>
    <xf fontId="21" fillId="2" borderId="6" numFmtId="0" xfId="1" applyFont="1" applyFill="1" applyBorder="1" applyAlignment="1">
      <alignment horizontal="center"/>
    </xf>
    <xf fontId="21" fillId="2" borderId="7" numFmtId="0" xfId="1" applyFont="1" applyFill="1" applyBorder="1" applyAlignment="1">
      <alignment horizontal="center"/>
    </xf>
    <xf fontId="17" fillId="3" borderId="1" numFmtId="0" xfId="1" applyFont="1" applyFill="1" applyBorder="1" applyAlignment="1">
      <alignment horizontal="center" vertical="center"/>
    </xf>
    <xf fontId="4" fillId="3" borderId="1" numFmtId="0" xfId="1" applyFont="1" applyFill="1" applyBorder="1" applyAlignment="1">
      <alignment horizontal="center" vertical="center"/>
    </xf>
    <xf fontId="11" fillId="0" borderId="0" numFmtId="0" xfId="1" applyFont="1" applyAlignment="1">
      <alignment vertical="center"/>
    </xf>
    <xf fontId="17" fillId="4" borderId="1" numFmtId="0" xfId="1" applyFont="1" applyFill="1" applyBorder="1" applyAlignment="1">
      <alignment horizontal="center" vertical="center" wrapText="1"/>
    </xf>
    <xf fontId="27" fillId="4" borderId="1" numFmtId="0" xfId="1" applyFont="1" applyFill="1" applyBorder="1" applyAlignment="1">
      <alignment horizontal="left" vertical="center"/>
    </xf>
    <xf fontId="0" fillId="0" borderId="3" numFmtId="49" xfId="0" applyNumberFormat="1" applyBorder="1"/>
    <xf fontId="0" fillId="0" borderId="3" numFmtId="0" xfId="0" applyBorder="1" applyAlignment="1">
      <alignment horizontal="center" vertical="center"/>
    </xf>
    <xf fontId="0" fillId="0" borderId="3" numFmtId="0" xfId="0" applyBorder="1"/>
    <xf fontId="18" fillId="0" borderId="3" numFmtId="0" xfId="1" applyFont="1" applyBorder="1" applyAlignment="1">
      <alignment horizontal="center" vertical="center"/>
    </xf>
    <xf fontId="4" fillId="0" borderId="3" numFmtId="0" xfId="1" applyFont="1" applyBorder="1" applyAlignment="1">
      <alignment horizontal="center" vertical="center"/>
    </xf>
    <xf fontId="17" fillId="0" borderId="3" numFmtId="0" xfId="1" applyFont="1" applyBorder="1" applyAlignment="1">
      <alignment horizontal="center"/>
    </xf>
    <xf fontId="17" fillId="0" borderId="3" numFmtId="0" xfId="1" applyFont="1" applyBorder="1" applyAlignment="1">
      <alignment horizontal="center" vertical="center" wrapText="1"/>
    </xf>
    <xf fontId="17" fillId="0" borderId="3" numFmtId="0" xfId="0" applyFont="1" applyBorder="1"/>
    <xf fontId="31" fillId="2" borderId="9" numFmtId="0" xfId="1" applyFont="1" applyFill="1" applyBorder="1" applyAlignment="1">
      <alignment horizontal="center"/>
    </xf>
    <xf fontId="0" fillId="0" borderId="9" numFmtId="49" xfId="0" applyNumberFormat="1" applyBorder="1"/>
    <xf fontId="0" fillId="0" borderId="9" numFmtId="2" xfId="0" applyNumberFormat="1" applyBorder="1" applyAlignment="1">
      <alignment horizontal="center" vertical="center"/>
    </xf>
    <xf fontId="16" fillId="0" borderId="9" numFmtId="0" xfId="1" applyFont="1" applyBorder="1" applyAlignment="1">
      <alignment horizontal="center" vertical="center"/>
    </xf>
    <xf fontId="17" fillId="0" borderId="9" numFmtId="0" xfId="1" applyFont="1" applyBorder="1" applyAlignment="1">
      <alignment horizontal="center" vertical="center"/>
    </xf>
    <xf fontId="0" fillId="0" borderId="9" numFmtId="0" xfId="0" applyBorder="1" applyAlignment="1">
      <alignment horizontal="center"/>
    </xf>
    <xf fontId="17" fillId="0" borderId="9" numFmtId="0" xfId="1" applyFont="1" applyBorder="1" applyAlignment="1">
      <alignment horizontal="center"/>
    </xf>
    <xf fontId="17" fillId="0" borderId="9" numFmtId="0" xfId="1" applyFont="1" applyBorder="1" applyAlignment="1">
      <alignment horizontal="center" vertical="center" wrapText="1"/>
    </xf>
    <xf fontId="17" fillId="0" borderId="9" numFmtId="0" xfId="0" applyFont="1" applyBorder="1"/>
    <xf fontId="0" fillId="0" borderId="12" numFmtId="49" xfId="0" applyNumberFormat="1" applyBorder="1"/>
    <xf fontId="0" fillId="0" borderId="12" numFmtId="0" xfId="0" applyBorder="1" applyAlignment="1">
      <alignment horizontal="center" vertical="center"/>
    </xf>
    <xf fontId="31" fillId="2" borderId="14" numFmtId="0" xfId="1" applyFont="1" applyFill="1" applyBorder="1" applyAlignment="1">
      <alignment horizontal="center"/>
    </xf>
    <xf fontId="0" fillId="0" borderId="6" numFmtId="49" xfId="0" applyNumberFormat="1" applyBorder="1"/>
    <xf fontId="21" fillId="2" borderId="19" numFmtId="0" xfId="1" applyFont="1" applyFill="1" applyBorder="1" applyAlignment="1">
      <alignment horizontal="center"/>
    </xf>
    <xf fontId="21" fillId="2" borderId="2" numFmtId="0" xfId="1" applyFont="1" applyFill="1" applyBorder="1" applyAlignment="1">
      <alignment horizontal="center"/>
    </xf>
    <xf fontId="21" fillId="2" borderId="20" numFmtId="0" xfId="1" applyFont="1" applyFill="1" applyBorder="1" applyAlignment="1">
      <alignment horizontal="center"/>
    </xf>
    <xf fontId="27" fillId="0" borderId="1" numFmtId="49" xfId="0" applyNumberFormat="1" applyFont="1" applyBorder="1" applyAlignment="1">
      <alignment horizontal="left" vertical="center"/>
    </xf>
    <xf fontId="27" fillId="0" borderId="3" numFmtId="49" xfId="0" applyNumberFormat="1" applyFont="1" applyBorder="1" applyAlignment="1">
      <alignment horizontal="left" vertical="center"/>
    </xf>
    <xf fontId="27" fillId="0" borderId="3" numFmtId="0" xfId="0" applyFont="1" applyBorder="1" applyAlignment="1">
      <alignment horizontal="center" vertical="center"/>
    </xf>
    <xf fontId="16" fillId="0" borderId="3" numFmtId="0" xfId="1" applyFont="1" applyBorder="1" applyAlignment="1">
      <alignment horizontal="center" vertical="center"/>
    </xf>
    <xf fontId="17" fillId="0" borderId="3" numFmtId="0" xfId="1" applyFont="1" applyBorder="1" applyAlignment="1">
      <alignment horizontal="center" vertical="center"/>
    </xf>
    <xf fontId="0" fillId="0" borderId="3" numFmtId="0" xfId="1" applyBorder="1" applyAlignment="1">
      <alignment horizontal="center"/>
    </xf>
    <xf fontId="4" fillId="0" borderId="3" numFmtId="0" xfId="1" applyFont="1" applyBorder="1" applyAlignment="1">
      <alignment horizontal="center" vertical="center" wrapText="1"/>
    </xf>
    <xf fontId="0" fillId="0" borderId="21" numFmtId="0" xfId="0" applyBorder="1" applyAlignment="1">
      <alignment horizontal="center" vertical="center"/>
    </xf>
    <xf fontId="16" fillId="0" borderId="15" numFmtId="0" xfId="1" applyFont="1" applyBorder="1" applyAlignment="1">
      <alignment horizontal="center" vertical="center"/>
    </xf>
    <xf fontId="0" fillId="0" borderId="9" numFmtId="0" xfId="1" applyBorder="1" applyAlignment="1">
      <alignment horizontal="center"/>
    </xf>
    <xf fontId="27" fillId="0" borderId="9" numFmtId="49" xfId="0" applyNumberFormat="1" applyFont="1" applyBorder="1" applyAlignment="1">
      <alignment horizontal="left" vertical="center"/>
    </xf>
    <xf fontId="31" fillId="4" borderId="22" numFmtId="0" xfId="1" applyFont="1" applyFill="1" applyBorder="1" applyAlignment="1">
      <alignment horizontal="center"/>
    </xf>
    <xf fontId="17" fillId="0" borderId="0" numFmtId="0" xfId="1" applyFont="1" applyAlignment="1">
      <alignment horizontal="center" vertical="center"/>
    </xf>
    <xf fontId="0" fillId="0" borderId="0" numFmtId="0" xfId="1" applyAlignment="1">
      <alignment horizontal="center"/>
    </xf>
    <xf fontId="4" fillId="0" borderId="23" numFmtId="0" xfId="1" applyFont="1" applyBorder="1" applyAlignment="1">
      <alignment horizontal="center" vertical="center" wrapText="1"/>
    </xf>
    <xf fontId="21" fillId="2" borderId="8" numFmtId="0" xfId="1" applyFont="1" applyFill="1" applyBorder="1" applyAlignment="1">
      <alignment horizontal="center"/>
    </xf>
    <xf fontId="32" fillId="0" borderId="1" numFmtId="0" xfId="0" applyFont="1" applyBorder="1" applyAlignment="1">
      <alignment horizontal="center" vertical="center"/>
    </xf>
    <xf fontId="17" fillId="0" borderId="1" numFmtId="0" xfId="1" applyFont="1" applyBorder="1"/>
    <xf fontId="32" fillId="0" borderId="1" numFmtId="0" xfId="0" applyFont="1" applyBorder="1" applyAlignment="1">
      <alignment horizontal="center"/>
    </xf>
    <xf fontId="17" fillId="0" borderId="0" numFmtId="0" xfId="1" applyFont="1" applyAlignment="1">
      <alignment horizontal="center"/>
    </xf>
    <xf fontId="17" fillId="0" borderId="0" numFmtId="0" xfId="1" applyFont="1"/>
    <xf fontId="21" fillId="2" borderId="10" numFmtId="0" xfId="1" applyFont="1" applyFill="1" applyBorder="1" applyAlignment="1">
      <alignment horizontal="center"/>
    </xf>
    <xf fontId="31" fillId="3" borderId="1" numFmtId="0" xfId="1" applyFont="1" applyFill="1" applyBorder="1" applyAlignment="1">
      <alignment horizontal="center"/>
    </xf>
    <xf fontId="0" fillId="3" borderId="1" numFmtId="49" xfId="0" applyNumberFormat="1" applyFill="1" applyBorder="1"/>
    <xf fontId="0" fillId="3" borderId="1" numFmtId="2" xfId="0" applyNumberFormat="1" applyFill="1" applyBorder="1" applyAlignment="1">
      <alignment horizontal="center" vertical="center"/>
    </xf>
    <xf fontId="16" fillId="3" borderId="1" numFmtId="0" xfId="1" applyFont="1" applyFill="1" applyBorder="1" applyAlignment="1">
      <alignment horizontal="center" vertical="center"/>
    </xf>
    <xf fontId="17" fillId="3" borderId="1" numFmtId="0" xfId="1" applyFont="1" applyFill="1" applyBorder="1" applyAlignment="1">
      <alignment horizontal="center"/>
    </xf>
    <xf fontId="17" fillId="3" borderId="1" numFmtId="0" xfId="1" applyFont="1" applyFill="1" applyBorder="1"/>
    <xf fontId="0" fillId="3" borderId="1" numFmtId="0" xfId="0" applyFill="1" applyBorder="1" applyAlignment="1">
      <alignment horizontal="center"/>
    </xf>
    <xf fontId="10" fillId="0" borderId="0" numFmtId="0" xfId="1" applyFont="1" applyAlignment="1">
      <alignment horizontal="center" vertical="center"/>
    </xf>
    <xf fontId="29" fillId="0" borderId="0" numFmtId="0" xfId="1" applyFont="1"/>
    <xf fontId="33" fillId="0" borderId="0" numFmtId="0" xfId="1" applyFont="1" applyAlignment="1">
      <alignment horizontal="center"/>
    </xf>
    <xf fontId="33" fillId="0" borderId="0" numFmtId="0" xfId="1" applyFont="1"/>
    <xf fontId="34" fillId="0" borderId="24" numFmtId="0" xfId="0" applyFont="1" applyBorder="1" applyAlignment="1">
      <alignment horizontal="center" vertical="center"/>
    </xf>
    <xf fontId="34" fillId="0" borderId="25" numFmtId="0" xfId="0" applyFont="1" applyBorder="1"/>
    <xf fontId="34" fillId="7" borderId="26" numFmtId="0" xfId="0" applyFont="1" applyFill="1" applyBorder="1" applyAlignment="1">
      <alignment horizontal="center" vertical="center"/>
    </xf>
    <xf fontId="34" fillId="7" borderId="27" numFmtId="0" xfId="0" applyFont="1" applyFill="1" applyBorder="1" applyAlignment="1">
      <alignment horizontal="center" vertical="center"/>
    </xf>
    <xf fontId="34" fillId="7" borderId="28" numFmtId="0" xfId="0" applyFont="1" applyFill="1" applyBorder="1" applyAlignment="1">
      <alignment horizontal="center" vertical="center"/>
    </xf>
    <xf fontId="34" fillId="8" borderId="26" numFmtId="0" xfId="0" applyFont="1" applyFill="1" applyBorder="1" applyAlignment="1">
      <alignment horizontal="center" vertical="center"/>
    </xf>
    <xf fontId="34" fillId="8" borderId="27" numFmtId="0" xfId="0" applyFont="1" applyFill="1" applyBorder="1" applyAlignment="1">
      <alignment horizontal="center" vertical="center"/>
    </xf>
    <xf fontId="34" fillId="8" borderId="28" numFmtId="0" xfId="0" applyFont="1" applyFill="1" applyBorder="1" applyAlignment="1">
      <alignment horizontal="center" vertical="center"/>
    </xf>
    <xf fontId="34" fillId="9" borderId="26" numFmtId="0" xfId="0" applyFont="1" applyFill="1" applyBorder="1" applyAlignment="1">
      <alignment horizontal="center" vertical="center"/>
    </xf>
    <xf fontId="34" fillId="9" borderId="27" numFmtId="0" xfId="0" applyFont="1" applyFill="1" applyBorder="1" applyAlignment="1">
      <alignment horizontal="center" vertical="center"/>
    </xf>
    <xf fontId="34" fillId="9" borderId="28" numFmtId="0" xfId="0" applyFont="1" applyFill="1" applyBorder="1" applyAlignment="1">
      <alignment horizontal="center" vertical="center"/>
    </xf>
    <xf fontId="34" fillId="10" borderId="26" numFmtId="0" xfId="0" applyFont="1" applyFill="1" applyBorder="1" applyAlignment="1">
      <alignment horizontal="center" vertical="center"/>
    </xf>
    <xf fontId="34" fillId="10" borderId="27" numFmtId="0" xfId="0" applyFont="1" applyFill="1" applyBorder="1" applyAlignment="1">
      <alignment horizontal="center" vertical="center"/>
    </xf>
    <xf fontId="34" fillId="10" borderId="28" numFmtId="0" xfId="0" applyFont="1" applyFill="1" applyBorder="1" applyAlignment="1">
      <alignment horizontal="center" vertical="center"/>
    </xf>
    <xf fontId="34" fillId="11" borderId="26" numFmtId="0" xfId="0" applyFont="1" applyFill="1" applyBorder="1" applyAlignment="1">
      <alignment horizontal="center" vertical="center"/>
    </xf>
    <xf fontId="34" fillId="11" borderId="27" numFmtId="0" xfId="0" applyFont="1" applyFill="1" applyBorder="1" applyAlignment="1">
      <alignment horizontal="center" vertical="center"/>
    </xf>
    <xf fontId="34" fillId="11" borderId="28" numFmtId="0" xfId="0" applyFont="1" applyFill="1" applyBorder="1" applyAlignment="1">
      <alignment horizontal="center" vertical="center"/>
    </xf>
    <xf fontId="34" fillId="12" borderId="26" numFmtId="0" xfId="0" applyFont="1" applyFill="1" applyBorder="1" applyAlignment="1">
      <alignment horizontal="center" vertical="center"/>
    </xf>
    <xf fontId="34" fillId="12" borderId="27" numFmtId="0" xfId="0" applyFont="1" applyFill="1" applyBorder="1" applyAlignment="1">
      <alignment horizontal="center" vertical="center"/>
    </xf>
    <xf fontId="34" fillId="12" borderId="28" numFmtId="0" xfId="0" applyFont="1" applyFill="1" applyBorder="1" applyAlignment="1">
      <alignment horizontal="center" vertical="center"/>
    </xf>
    <xf fontId="34" fillId="13" borderId="26" numFmtId="0" xfId="0" applyFont="1" applyFill="1" applyBorder="1" applyAlignment="1">
      <alignment horizontal="center" vertical="center"/>
    </xf>
    <xf fontId="34" fillId="13" borderId="27" numFmtId="0" xfId="0" applyFont="1" applyFill="1" applyBorder="1" applyAlignment="1">
      <alignment horizontal="center" vertical="center"/>
    </xf>
    <xf fontId="34" fillId="13" borderId="28" numFmtId="0" xfId="0" applyFont="1" applyFill="1" applyBorder="1" applyAlignment="1">
      <alignment horizontal="center" vertical="center"/>
    </xf>
    <xf fontId="34" fillId="14" borderId="26" numFmtId="0" xfId="0" applyFont="1" applyFill="1" applyBorder="1" applyAlignment="1">
      <alignment horizontal="center" vertical="center"/>
    </xf>
    <xf fontId="34" fillId="14" borderId="27" numFmtId="0" xfId="0" applyFont="1" applyFill="1" applyBorder="1" applyAlignment="1">
      <alignment horizontal="center" vertical="center"/>
    </xf>
    <xf fontId="34" fillId="14" borderId="28" numFmtId="0" xfId="0" applyFont="1" applyFill="1" applyBorder="1" applyAlignment="1">
      <alignment horizontal="center" vertical="center"/>
    </xf>
    <xf fontId="34" fillId="15" borderId="25" numFmtId="0" xfId="0" applyFont="1" applyFill="1" applyBorder="1" applyAlignment="1">
      <alignment horizontal="center" vertical="center"/>
    </xf>
    <xf fontId="34" fillId="15" borderId="29" numFmtId="0" xfId="0" applyFont="1" applyFill="1" applyBorder="1" applyAlignment="1">
      <alignment horizontal="center" vertical="center"/>
    </xf>
    <xf fontId="34" fillId="15" borderId="30" numFmtId="0" xfId="0" applyFont="1" applyFill="1" applyBorder="1" applyAlignment="1">
      <alignment horizontal="center" vertical="center"/>
    </xf>
    <xf fontId="34" fillId="16" borderId="25" numFmtId="0" xfId="0" applyFont="1" applyFill="1" applyBorder="1" applyAlignment="1">
      <alignment horizontal="center" vertical="center"/>
    </xf>
    <xf fontId="34" fillId="16" borderId="29" numFmtId="0" xfId="0" applyFont="1" applyFill="1" applyBorder="1" applyAlignment="1">
      <alignment horizontal="center" vertical="center"/>
    </xf>
    <xf fontId="34" fillId="16" borderId="30" numFmtId="0" xfId="0" applyFont="1" applyFill="1" applyBorder="1" applyAlignment="1">
      <alignment horizontal="center" vertical="center"/>
    </xf>
    <xf fontId="34" fillId="8" borderId="25" numFmtId="0" xfId="0" applyFont="1" applyFill="1" applyBorder="1" applyAlignment="1">
      <alignment horizontal="center" vertical="center"/>
    </xf>
    <xf fontId="34" fillId="8" borderId="29" numFmtId="0" xfId="0" applyFont="1" applyFill="1" applyBorder="1" applyAlignment="1">
      <alignment horizontal="center" vertical="center"/>
    </xf>
    <xf fontId="34" fillId="8" borderId="30" numFmtId="0" xfId="0" applyFont="1" applyFill="1" applyBorder="1" applyAlignment="1">
      <alignment horizontal="center" vertical="center"/>
    </xf>
    <xf fontId="34" fillId="9" borderId="25" numFmtId="0" xfId="0" applyFont="1" applyFill="1" applyBorder="1" applyAlignment="1">
      <alignment horizontal="center" vertical="center"/>
    </xf>
    <xf fontId="34" fillId="9" borderId="29" numFmtId="0" xfId="0" applyFont="1" applyFill="1" applyBorder="1" applyAlignment="1">
      <alignment horizontal="center" vertical="center"/>
    </xf>
    <xf fontId="34" fillId="9" borderId="30" numFmtId="0" xfId="0" applyFont="1" applyFill="1" applyBorder="1" applyAlignment="1">
      <alignment horizontal="center" vertical="center"/>
    </xf>
    <xf fontId="34" fillId="10" borderId="31" numFmtId="0" xfId="0" applyFont="1" applyFill="1" applyBorder="1" applyAlignment="1">
      <alignment horizontal="center" vertical="center"/>
    </xf>
    <xf fontId="34" fillId="11" borderId="31" numFmtId="0" xfId="0" applyFont="1" applyFill="1" applyBorder="1" applyAlignment="1">
      <alignment horizontal="center" vertical="center"/>
    </xf>
    <xf fontId="34" fillId="8" borderId="31" numFmtId="0" xfId="0" applyFont="1" applyFill="1" applyBorder="1" applyAlignment="1">
      <alignment horizontal="center" vertical="center"/>
    </xf>
    <xf fontId="34" fillId="7" borderId="30" numFmtId="0" xfId="0" applyFont="1" applyFill="1" applyBorder="1" applyAlignment="1">
      <alignment horizontal="center" vertical="center"/>
    </xf>
    <xf fontId="34" fillId="9" borderId="31" numFmtId="0" xfId="0" applyFont="1" applyFill="1" applyBorder="1" applyAlignment="1">
      <alignment horizontal="center" vertical="center"/>
    </xf>
    <xf fontId="34" fillId="17" borderId="31" numFmtId="0" xfId="0" applyFont="1" applyFill="1" applyBorder="1" applyAlignment="1">
      <alignment horizontal="center" vertical="center"/>
    </xf>
    <xf fontId="34" fillId="3" borderId="32" numFmtId="0" xfId="0" applyFont="1" applyFill="1" applyBorder="1" applyAlignment="1">
      <alignment horizontal="center" vertical="center"/>
    </xf>
    <xf fontId="34" fillId="0" borderId="33" numFmtId="0" xfId="0" applyFont="1" applyBorder="1" applyAlignment="1">
      <alignment horizontal="center" vertical="center"/>
    </xf>
    <xf fontId="34" fillId="0" borderId="31" numFmtId="0" xfId="0" applyFont="1" applyBorder="1"/>
    <xf fontId="34" fillId="7" borderId="34" numFmtId="0" xfId="0" applyFont="1" applyFill="1" applyBorder="1" applyAlignment="1">
      <alignment horizontal="center" vertical="center"/>
    </xf>
    <xf fontId="34" fillId="8" borderId="34" numFmtId="0" xfId="0" applyFont="1" applyFill="1" applyBorder="1" applyAlignment="1">
      <alignment horizontal="center" vertical="center"/>
    </xf>
    <xf fontId="34" fillId="9" borderId="34" numFmtId="0" xfId="0" applyFont="1" applyFill="1" applyBorder="1" applyAlignment="1">
      <alignment horizontal="center" vertical="center"/>
    </xf>
    <xf fontId="34" fillId="10" borderId="34" numFmtId="0" xfId="0" applyFont="1" applyFill="1" applyBorder="1" applyAlignment="1">
      <alignment horizontal="center" vertical="center"/>
    </xf>
    <xf fontId="34" fillId="11" borderId="34" numFmtId="0" xfId="0" applyFont="1" applyFill="1" applyBorder="1" applyAlignment="1">
      <alignment horizontal="center" vertical="center"/>
    </xf>
    <xf fontId="34" fillId="12" borderId="34" numFmtId="0" xfId="0" applyFont="1" applyFill="1" applyBorder="1" applyAlignment="1">
      <alignment horizontal="center" vertical="center"/>
    </xf>
    <xf fontId="34" fillId="13" borderId="34" numFmtId="0" xfId="0" applyFont="1" applyFill="1" applyBorder="1" applyAlignment="1">
      <alignment horizontal="center" vertical="center"/>
    </xf>
    <xf fontId="34" fillId="14" borderId="34" numFmtId="0" xfId="0" applyFont="1" applyFill="1" applyBorder="1" applyAlignment="1">
      <alignment horizontal="center" vertical="center"/>
    </xf>
    <xf fontId="34" fillId="15" borderId="26" numFmtId="0" xfId="0" applyFont="1" applyFill="1" applyBorder="1" applyAlignment="1">
      <alignment horizontal="center" vertical="center"/>
    </xf>
    <xf fontId="34" fillId="15" borderId="28" numFmtId="0" xfId="0" applyFont="1" applyFill="1" applyBorder="1" applyAlignment="1">
      <alignment horizontal="center" vertical="center"/>
    </xf>
    <xf fontId="34" fillId="15" borderId="34" numFmtId="0" xfId="0" applyFont="1" applyFill="1" applyBorder="1" applyAlignment="1">
      <alignment horizontal="center" vertical="center"/>
    </xf>
    <xf fontId="34" fillId="16" borderId="26" numFmtId="0" xfId="0" applyFont="1" applyFill="1" applyBorder="1" applyAlignment="1">
      <alignment horizontal="center" vertical="center"/>
    </xf>
    <xf fontId="34" fillId="16" borderId="28" numFmtId="0" xfId="0" applyFont="1" applyFill="1" applyBorder="1" applyAlignment="1">
      <alignment horizontal="center" vertical="center"/>
    </xf>
    <xf fontId="34" fillId="16" borderId="34" numFmtId="0" xfId="0" applyFont="1" applyFill="1" applyBorder="1" applyAlignment="1">
      <alignment horizontal="center" vertical="center"/>
    </xf>
    <xf fontId="34" fillId="10" borderId="32" numFmtId="0" xfId="0" applyFont="1" applyFill="1" applyBorder="1" applyAlignment="1">
      <alignment horizontal="center" vertical="center"/>
    </xf>
    <xf fontId="34" fillId="11" borderId="32" numFmtId="0" xfId="0" applyFont="1" applyFill="1" applyBorder="1" applyAlignment="1">
      <alignment horizontal="center" vertical="center"/>
    </xf>
    <xf fontId="34" fillId="7" borderId="35" numFmtId="0" xfId="0" applyFont="1" applyFill="1" applyBorder="1" applyAlignment="1">
      <alignment horizontal="center" vertical="center"/>
    </xf>
    <xf fontId="34" fillId="9" borderId="32" numFmtId="0" xfId="0" applyFont="1" applyFill="1" applyBorder="1" applyAlignment="1">
      <alignment horizontal="center" vertical="center"/>
    </xf>
    <xf fontId="34" fillId="17" borderId="32" numFmtId="0" xfId="0" applyFont="1" applyFill="1" applyBorder="1" applyAlignment="1">
      <alignment horizontal="center" vertical="center"/>
    </xf>
    <xf fontId="34" fillId="3" borderId="36" numFmtId="0" xfId="0" applyFont="1" applyFill="1" applyBorder="1" applyAlignment="1">
      <alignment horizontal="center" vertical="center"/>
    </xf>
    <xf fontId="35" fillId="0" borderId="0" numFmtId="0" xfId="0" applyFont="1"/>
    <xf fontId="34" fillId="0" borderId="25" numFmtId="0" xfId="0" applyFont="1" applyBorder="1" applyAlignment="1">
      <alignment horizontal="center" vertical="center"/>
    </xf>
    <xf fontId="0" fillId="0" borderId="31" numFmtId="0" xfId="0" applyBorder="1" applyAlignment="1">
      <alignment horizontal="left" vertical="center"/>
    </xf>
    <xf fontId="4" fillId="7" borderId="26" numFmtId="0" xfId="1" applyFont="1" applyFill="1" applyBorder="1" applyAlignment="1">
      <alignment horizontal="center" vertical="center"/>
    </xf>
    <xf fontId="4" fillId="7" borderId="28" numFmtId="0" xfId="1" applyFont="1" applyFill="1" applyBorder="1" applyAlignment="1">
      <alignment horizontal="center" vertical="center"/>
    </xf>
    <xf fontId="2" fillId="7" borderId="26" numFmtId="0" xfId="1" applyFont="1" applyFill="1" applyBorder="1" applyAlignment="1">
      <alignment horizontal="center" vertical="center"/>
    </xf>
    <xf fontId="2" fillId="7" borderId="28" numFmtId="0" xfId="1" applyFont="1" applyFill="1" applyBorder="1" applyAlignment="1">
      <alignment horizontal="center" vertical="center"/>
    </xf>
    <xf fontId="0" fillId="8" borderId="26" numFmtId="0" xfId="0" applyFill="1" applyBorder="1"/>
    <xf fontId="0" fillId="8" borderId="28" numFmtId="0" xfId="0" applyFill="1" applyBorder="1"/>
    <xf fontId="0" fillId="8" borderId="34" numFmtId="0" xfId="0" applyFill="1" applyBorder="1"/>
    <xf fontId="34" fillId="13" borderId="30" numFmtId="0" xfId="0" applyFont="1" applyFill="1" applyBorder="1" applyAlignment="1">
      <alignment horizontal="center" vertical="center"/>
    </xf>
    <xf fontId="34" fillId="14" borderId="30" numFmtId="0" xfId="0" applyFont="1" applyFill="1" applyBorder="1" applyAlignment="1">
      <alignment horizontal="center" vertical="center"/>
    </xf>
    <xf fontId="34" fillId="3" borderId="31" numFmtId="0" xfId="0" applyFont="1" applyFill="1" applyBorder="1" applyAlignment="1">
      <alignment horizontal="center" vertical="center"/>
    </xf>
    <xf fontId="1" fillId="7" borderId="26" numFmtId="0" xfId="1" applyFont="1" applyFill="1" applyBorder="1"/>
    <xf fontId="1" fillId="7" borderId="28" numFmtId="0" xfId="1" applyFont="1" applyFill="1" applyBorder="1"/>
    <xf fontId="0" fillId="7" borderId="26" numFmtId="0" xfId="0" applyFill="1" applyBorder="1" applyAlignment="1">
      <alignment horizontal="center" vertical="center"/>
    </xf>
    <xf fontId="4" fillId="7" borderId="26" numFmtId="0" xfId="1" applyFont="1" applyFill="1" applyBorder="1"/>
    <xf fontId="4" fillId="7" borderId="28" numFmtId="0" xfId="1" applyFont="1" applyFill="1" applyBorder="1"/>
    <xf fontId="1" fillId="7" borderId="26" numFmtId="0" xfId="1" applyFont="1" applyFill="1" applyBorder="1" applyAlignment="1">
      <alignment horizontal="center" vertical="center"/>
    </xf>
    <xf fontId="1" fillId="7" borderId="28" numFmtId="0" xfId="1" applyFont="1" applyFill="1" applyBorder="1" applyAlignment="1">
      <alignment horizontal="center" vertical="center"/>
    </xf>
    <xf fontId="34" fillId="8" borderId="37" numFmtId="0" xfId="0" applyFont="1" applyFill="1" applyBorder="1" applyAlignment="1">
      <alignment horizontal="center" vertical="center"/>
    </xf>
    <xf fontId="34" fillId="8" borderId="38" numFmtId="0" xfId="0" applyFont="1" applyFill="1" applyBorder="1" applyAlignment="1">
      <alignment horizontal="center" vertical="center"/>
    </xf>
    <xf fontId="0" fillId="8" borderId="39" numFmtId="0" xfId="0" applyFill="1" applyBorder="1"/>
    <xf fontId="0" fillId="8" borderId="38" numFmtId="0" xfId="0" applyFill="1" applyBorder="1"/>
    <xf fontId="34" fillId="9" borderId="37" numFmtId="0" xfId="0" applyFont="1" applyFill="1" applyBorder="1" applyAlignment="1">
      <alignment horizontal="center" vertical="center"/>
    </xf>
    <xf fontId="34" fillId="9" borderId="38" numFmtId="0" xfId="0" applyFont="1" applyFill="1" applyBorder="1" applyAlignment="1">
      <alignment horizontal="center" vertical="center"/>
    </xf>
    <xf fontId="34" fillId="9" borderId="39" numFmtId="0" xfId="0" applyFont="1" applyFill="1" applyBorder="1" applyAlignment="1">
      <alignment horizontal="center" vertical="center"/>
    </xf>
    <xf fontId="34" fillId="10" borderId="37" numFmtId="0" xfId="0" applyFont="1" applyFill="1" applyBorder="1" applyAlignment="1">
      <alignment horizontal="center" vertical="center"/>
    </xf>
    <xf fontId="34" fillId="10" borderId="38" numFmtId="0" xfId="0" applyFont="1" applyFill="1" applyBorder="1" applyAlignment="1">
      <alignment horizontal="center" vertical="center"/>
    </xf>
    <xf fontId="34" fillId="10" borderId="39" numFmtId="0" xfId="0" applyFont="1" applyFill="1" applyBorder="1" applyAlignment="1">
      <alignment horizontal="center" vertical="center"/>
    </xf>
    <xf fontId="34" fillId="11" borderId="37" numFmtId="0" xfId="0" applyFont="1" applyFill="1" applyBorder="1" applyAlignment="1">
      <alignment horizontal="center" vertical="center"/>
    </xf>
    <xf fontId="34" fillId="11" borderId="38" numFmtId="0" xfId="0" applyFont="1" applyFill="1" applyBorder="1" applyAlignment="1">
      <alignment horizontal="center" vertical="center"/>
    </xf>
    <xf fontId="34" fillId="11" borderId="39" numFmtId="0" xfId="0" applyFont="1" applyFill="1" applyBorder="1" applyAlignment="1">
      <alignment horizontal="center" vertical="center"/>
    </xf>
    <xf fontId="34" fillId="12" borderId="37" numFmtId="0" xfId="0" applyFont="1" applyFill="1" applyBorder="1" applyAlignment="1">
      <alignment horizontal="center" vertical="center"/>
    </xf>
    <xf fontId="34" fillId="12" borderId="38" numFmtId="0" xfId="0" applyFont="1" applyFill="1" applyBorder="1" applyAlignment="1">
      <alignment horizontal="center" vertical="center"/>
    </xf>
    <xf fontId="34" fillId="12" borderId="39" numFmtId="0" xfId="0" applyFont="1" applyFill="1" applyBorder="1" applyAlignment="1">
      <alignment horizontal="center" vertical="center"/>
    </xf>
    <xf fontId="34" fillId="13" borderId="40" numFmtId="0" xfId="0" applyFont="1" applyFill="1" applyBorder="1" applyAlignment="1">
      <alignment horizontal="center" vertical="center"/>
    </xf>
    <xf fontId="34" fillId="14" borderId="40" numFmtId="0" xfId="0" applyFont="1" applyFill="1" applyBorder="1" applyAlignment="1">
      <alignment horizontal="center" vertical="center"/>
    </xf>
    <xf fontId="34" fillId="15" borderId="40" numFmtId="0" xfId="0" applyFont="1" applyFill="1" applyBorder="1" applyAlignment="1">
      <alignment horizontal="center" vertical="center"/>
    </xf>
    <xf fontId="34" fillId="16" borderId="40" numFmtId="0" xfId="0" applyFont="1" applyFill="1" applyBorder="1" applyAlignment="1">
      <alignment horizontal="center" vertical="center"/>
    </xf>
    <xf fontId="34" fillId="8" borderId="40" numFmtId="0" xfId="0" applyFont="1" applyFill="1" applyBorder="1" applyAlignment="1">
      <alignment horizontal="center" vertical="center"/>
    </xf>
    <xf fontId="34" fillId="9" borderId="40" numFmtId="0" xfId="0" applyFont="1" applyFill="1" applyBorder="1" applyAlignment="1">
      <alignment horizontal="center" vertical="center"/>
    </xf>
    <xf fontId="1" fillId="7" borderId="34" numFmtId="0" xfId="1" applyFont="1" applyFill="1" applyBorder="1" applyAlignment="1">
      <alignment horizontal="center" vertical="center"/>
    </xf>
    <xf fontId="0" fillId="7" borderId="34" numFmtId="0" xfId="0" applyFill="1" applyBorder="1" applyAlignment="1">
      <alignment horizontal="center" vertical="center"/>
    </xf>
    <xf fontId="4" fillId="7" borderId="34" numFmtId="0" xfId="1" applyFont="1" applyFill="1" applyBorder="1" applyAlignment="1">
      <alignment horizontal="center" vertical="center"/>
    </xf>
    <xf fontId="0" fillId="0" borderId="31" numFmtId="0" xfId="0" applyBorder="1" applyAlignment="1">
      <alignment horizontal="center" vertical="center"/>
    </xf>
    <xf fontId="27" fillId="4" borderId="31" numFmtId="0" xfId="1" applyFont="1" applyFill="1" applyBorder="1" applyAlignment="1">
      <alignment horizontal="left" vertical="center"/>
    </xf>
    <xf fontId="0" fillId="0" borderId="1" numFmtId="0" xfId="0" applyBorder="1" applyAlignment="1">
      <alignment horizontal="left" vertical="center"/>
    </xf>
    <xf fontId="0" fillId="0" borderId="32" numFmtId="0" xfId="0" applyBorder="1" applyAlignment="1">
      <alignment horizontal="left" vertical="center"/>
    </xf>
    <xf fontId="1" fillId="7" borderId="34" numFmtId="0" xfId="1" applyFont="1" applyFill="1" applyBorder="1"/>
    <xf fontId="0" fillId="0" borderId="16" numFmtId="0" xfId="0" applyBorder="1" applyAlignment="1">
      <alignment horizontal="left" vertical="center"/>
    </xf>
    <xf fontId="0" fillId="0" borderId="41" numFmtId="0" xfId="0" applyBorder="1" applyAlignment="1">
      <alignment horizontal="left" vertical="center"/>
    </xf>
    <xf fontId="4" fillId="0" borderId="42" numFmtId="0" xfId="1" applyFont="1" applyBorder="1" applyAlignment="1">
      <alignment horizontal="center" vertical="center" wrapText="1"/>
    </xf>
    <xf fontId="4" fillId="0" borderId="22" numFmtId="0" xfId="1" applyFont="1" applyBorder="1" applyAlignment="1">
      <alignment horizontal="center" vertical="center" wrapText="1"/>
    </xf>
    <xf fontId="18" fillId="2" borderId="3" numFmtId="0" xfId="1" applyFont="1" applyFill="1" applyBorder="1" applyAlignment="1">
      <alignment horizontal="center" vertical="center"/>
    </xf>
    <xf fontId="6" fillId="0" borderId="1" numFmtId="0" xfId="1" applyFont="1" applyBorder="1" applyAlignment="1">
      <alignment horizontal="center" vertical="center"/>
    </xf>
    <xf fontId="12" fillId="0" borderId="2" numFmtId="0" xfId="1" applyFont="1" applyBorder="1"/>
    <xf fontId="11" fillId="2" borderId="6" numFmtId="0" xfId="1" applyFont="1" applyFill="1" applyBorder="1" applyAlignment="1">
      <alignment horizontal="center" vertical="center"/>
    </xf>
    <xf fontId="11" fillId="2" borderId="7" numFmtId="0" xfId="1" applyFont="1" applyFill="1" applyBorder="1" applyAlignment="1">
      <alignment horizontal="center" vertical="center"/>
    </xf>
    <xf fontId="11" fillId="2" borderId="8" numFmtId="0" xfId="1" applyFont="1" applyFill="1" applyBorder="1" applyAlignment="1">
      <alignment horizontal="center" vertical="center"/>
    </xf>
    <xf fontId="21" fillId="4" borderId="11" numFmtId="0" xfId="1" applyFont="1" applyFill="1" applyBorder="1" applyAlignment="1">
      <alignment horizontal="center"/>
    </xf>
    <xf fontId="25" fillId="0" borderId="11" numFmtId="49" xfId="0" applyNumberFormat="1" applyFont="1" applyBorder="1"/>
    <xf fontId="3" fillId="0" borderId="11" numFmtId="0" xfId="1" applyFont="1" applyBorder="1" applyAlignment="1">
      <alignment horizontal="center"/>
    </xf>
    <xf fontId="3" fillId="0" borderId="11" numFmtId="160" xfId="1" applyNumberFormat="1" applyFont="1" applyBorder="1" applyAlignment="1">
      <alignment horizontal="center"/>
    </xf>
    <xf fontId="3" fillId="0" borderId="11" numFmtId="1" xfId="1" applyNumberFormat="1" applyFont="1" applyBorder="1" applyAlignment="1">
      <alignment horizontal="center"/>
    </xf>
    <xf fontId="3" fillId="0" borderId="11" numFmtId="0" xfId="1" applyFont="1" applyBorder="1" applyAlignment="1">
      <alignment horizontal="center" vertical="center" wrapText="1"/>
    </xf>
    <xf fontId="1" fillId="0" borderId="11" numFmtId="0" xfId="1" applyFont="1" applyBorder="1"/>
    <xf fontId="22" fillId="0" borderId="11" numFmtId="0" xfId="1" applyFont="1" applyBorder="1" applyAlignment="1">
      <alignment horizontal="center"/>
    </xf>
    <xf fontId="9" fillId="0" borderId="11" numFmtId="0" xfId="1" applyFont="1" applyBorder="1" applyAlignment="1">
      <alignment horizontal="center" vertical="center"/>
    </xf>
    <xf fontId="9" fillId="0" borderId="11" numFmtId="0" xfId="1" applyFont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21" Type="http://schemas.openxmlformats.org/officeDocument/2006/relationships/styles" Target="styles.xml"/><Relationship  Id="rId13" Type="http://schemas.openxmlformats.org/officeDocument/2006/relationships/worksheet" Target="worksheets/sheet13.xml"/><Relationship  Id="rId11" Type="http://schemas.openxmlformats.org/officeDocument/2006/relationships/worksheet" Target="worksheets/sheet11.xml"/><Relationship  Id="rId18" Type="http://schemas.openxmlformats.org/officeDocument/2006/relationships/worksheet" Target="worksheets/sheet18.xml"/><Relationship  Id="rId17" Type="http://schemas.openxmlformats.org/officeDocument/2006/relationships/worksheet" Target="worksheets/sheet17.xml"/><Relationship  Id="rId10" Type="http://schemas.openxmlformats.org/officeDocument/2006/relationships/worksheet" Target="worksheets/sheet10.xml"/><Relationship  Id="rId15" Type="http://schemas.openxmlformats.org/officeDocument/2006/relationships/worksheet" Target="worksheets/sheet15.xml"/><Relationship  Id="rId9" Type="http://schemas.openxmlformats.org/officeDocument/2006/relationships/worksheet" Target="worksheets/sheet9.xml"/><Relationship  Id="rId20" Type="http://schemas.openxmlformats.org/officeDocument/2006/relationships/sharedStrings" Target="sharedStrings.xml"/><Relationship  Id="rId19" Type="http://schemas.openxmlformats.org/officeDocument/2006/relationships/theme" Target="theme/theme1.xml"/><Relationship  Id="rId8" Type="http://schemas.openxmlformats.org/officeDocument/2006/relationships/worksheet" Target="worksheets/sheet8.xml"/><Relationship  Id="rId7" Type="http://schemas.openxmlformats.org/officeDocument/2006/relationships/worksheet" Target="worksheets/sheet7.xml"/><Relationship  Id="rId14" Type="http://schemas.openxmlformats.org/officeDocument/2006/relationships/worksheet" Target="worksheets/sheet14.xml"/><Relationship  Id="rId6" Type="http://schemas.openxmlformats.org/officeDocument/2006/relationships/worksheet" Target="worksheets/sheet6.xml"/><Relationship  Id="rId5" Type="http://schemas.openxmlformats.org/officeDocument/2006/relationships/worksheet" Target="worksheets/sheet5.xml"/><Relationship  Id="rId4" Type="http://schemas.openxmlformats.org/officeDocument/2006/relationships/worksheet" Target="worksheets/sheet4.xml"/><Relationship  Id="rId16" Type="http://schemas.openxmlformats.org/officeDocument/2006/relationships/worksheet" Target="worksheets/sheet16.xml"/><Relationship  Id="rId12" Type="http://schemas.openxmlformats.org/officeDocument/2006/relationships/worksheet" Target="worksheets/sheet12.xml"/><Relationship  Id="rId3" Type="http://schemas.openxmlformats.org/officeDocument/2006/relationships/worksheet" Target="worksheets/sheet3.xml"/><Relationship  Id="rId2" Type="http://schemas.openxmlformats.org/officeDocument/2006/relationships/worksheet" Target="worksheets/sheet2.xml"/><Relationship  Id="rId1" Type="http://schemas.openxmlformats.org/officeDocument/2006/relationships/worksheet" Target="worksheets/sheet1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png"/><Relationship Id="rId4" Type="http://schemas.openxmlformats.org/officeDocument/2006/relationships/image" Target="../media/image4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5.jpg"/><Relationship Id="rId2" Type="http://schemas.openxmlformats.org/officeDocument/2006/relationships/image" Target="../media/image2.jpg"/><Relationship Id="rId3" Type="http://schemas.openxmlformats.org/officeDocument/2006/relationships/image" Target="../media/image3.png"/><Relationship Id="rId4" Type="http://schemas.openxmlformats.org/officeDocument/2006/relationships/image" Target="../media/image4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image" Target="../media/image5.jpg"/><Relationship Id="rId2" Type="http://schemas.openxmlformats.org/officeDocument/2006/relationships/image" Target="../media/image2.jpg"/><Relationship Id="rId3" Type="http://schemas.openxmlformats.org/officeDocument/2006/relationships/image" Target="../media/image3.png"/><Relationship Id="rId4" Type="http://schemas.openxmlformats.org/officeDocument/2006/relationships/image" Target="../media/image4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3.png"/><Relationship Id="rId3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image" Target="../media/image6.jpg"/><Relationship Id="rId2" Type="http://schemas.openxmlformats.org/officeDocument/2006/relationships/image" Target="../media/image7.jpg"/><Relationship Id="rId3" Type="http://schemas.openxmlformats.org/officeDocument/2006/relationships/image" Target="../media/image2.jpg"/><Relationship Id="rId4" Type="http://schemas.openxmlformats.org/officeDocument/2006/relationships/image" Target="../media/image3.pn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8.jpg"/><Relationship Id="rId2" Type="http://schemas.openxmlformats.org/officeDocument/2006/relationships/image" Target="../media/image2.jpg"/><Relationship Id="rId3" Type="http://schemas.openxmlformats.org/officeDocument/2006/relationships/image" Target="../media/image9.jpg"/><Relationship Id="rId4" Type="http://schemas.openxmlformats.org/officeDocument/2006/relationships/image" Target="../media/image3.pn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image" Target="../media/image5.jpg"/><Relationship Id="rId2" Type="http://schemas.openxmlformats.org/officeDocument/2006/relationships/image" Target="../media/image2.jpg"/><Relationship Id="rId3" Type="http://schemas.openxmlformats.org/officeDocument/2006/relationships/image" Target="../media/image3.png"/><Relationship Id="rId4" Type="http://schemas.openxmlformats.org/officeDocument/2006/relationships/image" Target="../media/image4.jpg"/><Relationship Id="rId5" Type="http://schemas.openxmlformats.org/officeDocument/2006/relationships/image" Target="../media/image1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png"/><Relationship Id="rId4" Type="http://schemas.openxmlformats.org/officeDocument/2006/relationships/image" Target="../media/image4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png"/><Relationship Id="rId4" Type="http://schemas.openxmlformats.org/officeDocument/2006/relationships/image" Target="../media/image4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png"/><Relationship Id="rId4" Type="http://schemas.openxmlformats.org/officeDocument/2006/relationships/image" Target="../media/image4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png"/><Relationship Id="rId4" Type="http://schemas.openxmlformats.org/officeDocument/2006/relationships/image" Target="../media/image4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png"/><Relationship Id="rId4" Type="http://schemas.openxmlformats.org/officeDocument/2006/relationships/image" Target="../media/image4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png"/><Relationship Id="rId4" Type="http://schemas.openxmlformats.org/officeDocument/2006/relationships/image" Target="../media/image4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png"/><Relationship Id="rId4" Type="http://schemas.openxmlformats.org/officeDocument/2006/relationships/image" Target="../media/image4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11</xdr:col>
      <xdr:colOff>358589</xdr:colOff>
      <xdr:row>2</xdr:row>
      <xdr:rowOff>74107</xdr:rowOff>
    </xdr:from>
    <xdr:to>
      <xdr:col>12</xdr:col>
      <xdr:colOff>449496</xdr:colOff>
      <xdr:row>5</xdr:row>
      <xdr:rowOff>27370</xdr:rowOff>
    </xdr:to>
    <xdr:pic>
      <xdr:nvPicPr>
        <xdr:cNvPr id="4" name="Picture 9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9390530" y="533548"/>
          <a:ext cx="718436" cy="7600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twoCell">
    <xdr:from>
      <xdr:col>1</xdr:col>
      <xdr:colOff>19655</xdr:colOff>
      <xdr:row>2</xdr:row>
      <xdr:rowOff>7295</xdr:rowOff>
    </xdr:from>
    <xdr:to>
      <xdr:col>1</xdr:col>
      <xdr:colOff>764643</xdr:colOff>
      <xdr:row>4</xdr:row>
      <xdr:rowOff>268941</xdr:rowOff>
    </xdr:to>
    <xdr:pic>
      <xdr:nvPicPr>
        <xdr:cNvPr id="5" name="Рисунок 8" descr="wakc_logo-198x200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411861" y="466735"/>
          <a:ext cx="744988" cy="7771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997324</xdr:colOff>
      <xdr:row>2</xdr:row>
      <xdr:rowOff>21144</xdr:rowOff>
    </xdr:from>
    <xdr:to>
      <xdr:col>2</xdr:col>
      <xdr:colOff>57523</xdr:colOff>
      <xdr:row>5</xdr:row>
      <xdr:rowOff>4777</xdr:rowOff>
    </xdr:to>
    <xdr:pic>
      <xdr:nvPicPr>
        <xdr:cNvPr id="6" name="Рисунок 9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1389530" y="480585"/>
          <a:ext cx="808317" cy="790457"/>
        </a:xfrm>
        <a:prstGeom prst="rect">
          <a:avLst/>
        </a:prstGeom>
      </xdr:spPr>
    </xdr:pic>
    <xdr:clientData/>
  </xdr:twoCellAnchor>
  <xdr:twoCellAnchor editAs="twoCell">
    <xdr:from>
      <xdr:col>12</xdr:col>
      <xdr:colOff>750793</xdr:colOff>
      <xdr:row>1</xdr:row>
      <xdr:rowOff>246530</xdr:rowOff>
    </xdr:from>
    <xdr:to>
      <xdr:col>12</xdr:col>
      <xdr:colOff>1501588</xdr:colOff>
      <xdr:row>5</xdr:row>
      <xdr:rowOff>0</xdr:rowOff>
    </xdr:to>
    <xdr:pic>
      <xdr:nvPicPr>
        <xdr:cNvPr id="7" name="Рисунок 8" descr="Лого%20Клуб" hidden="0"/>
        <xdr:cNvPicPr>
          <a:picLocks noChangeAspect="1" noChangeArrowheads="1"/>
        </xdr:cNvPicPr>
      </xdr:nvPicPr>
      <xdr:blipFill>
        <a:blip r:embed="rId4"/>
        <a:stretch/>
      </xdr:blipFill>
      <xdr:spPr bwMode="auto">
        <a:xfrm>
          <a:off x="10410264" y="448236"/>
          <a:ext cx="750795" cy="81802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11</xdr:col>
      <xdr:colOff>358589</xdr:colOff>
      <xdr:row>58</xdr:row>
      <xdr:rowOff>74107</xdr:rowOff>
    </xdr:from>
    <xdr:ext cx="718436" cy="760087"/>
    <xdr:pic>
      <xdr:nvPicPr>
        <xdr:cNvPr id="8" name="Picture 9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9513795" y="533548"/>
          <a:ext cx="718436" cy="760087"/>
        </a:xfrm>
        <a:prstGeom prst="rect">
          <a:avLst/>
        </a:prstGeom>
        <a:noFill/>
        <a:ln>
          <a:noFill/>
        </a:ln>
      </xdr:spPr>
    </xdr:pic>
    <xdr:clientData/>
  </xdr:oneCellAnchor>
  <xdr:twoCellAnchor editAs="twoCell">
    <xdr:from>
      <xdr:col>1</xdr:col>
      <xdr:colOff>19655</xdr:colOff>
      <xdr:row>58</xdr:row>
      <xdr:rowOff>7295</xdr:rowOff>
    </xdr:from>
    <xdr:to>
      <xdr:col>1</xdr:col>
      <xdr:colOff>764643</xdr:colOff>
      <xdr:row>60</xdr:row>
      <xdr:rowOff>268941</xdr:rowOff>
    </xdr:to>
    <xdr:pic>
      <xdr:nvPicPr>
        <xdr:cNvPr id="9" name="Рисунок 7" descr="wakc_logo-198x200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501508" y="466735"/>
          <a:ext cx="744988" cy="77711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997324</xdr:colOff>
      <xdr:row>58</xdr:row>
      <xdr:rowOff>21144</xdr:rowOff>
    </xdr:from>
    <xdr:ext cx="808317" cy="790457"/>
    <xdr:pic>
      <xdr:nvPicPr>
        <xdr:cNvPr id="10" name="Рисунок 11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1479177" y="480585"/>
          <a:ext cx="808317" cy="790457"/>
        </a:xfrm>
        <a:prstGeom prst="rect">
          <a:avLst/>
        </a:prstGeom>
      </xdr:spPr>
    </xdr:pic>
    <xdr:clientData/>
  </xdr:oneCellAnchor>
  <xdr:twoCellAnchor editAs="twoCell">
    <xdr:from>
      <xdr:col>12</xdr:col>
      <xdr:colOff>750793</xdr:colOff>
      <xdr:row>57</xdr:row>
      <xdr:rowOff>246530</xdr:rowOff>
    </xdr:from>
    <xdr:to>
      <xdr:col>12</xdr:col>
      <xdr:colOff>1501588</xdr:colOff>
      <xdr:row>61</xdr:row>
      <xdr:rowOff>0</xdr:rowOff>
    </xdr:to>
    <xdr:pic>
      <xdr:nvPicPr>
        <xdr:cNvPr id="11" name="Рисунок 8" descr="Лого%20Клуб" hidden="0"/>
        <xdr:cNvPicPr>
          <a:picLocks noChangeAspect="1" noChangeArrowheads="1"/>
        </xdr:cNvPicPr>
      </xdr:nvPicPr>
      <xdr:blipFill>
        <a:blip r:embed="rId4"/>
        <a:stretch/>
      </xdr:blipFill>
      <xdr:spPr bwMode="auto">
        <a:xfrm>
          <a:off x="10533528" y="448236"/>
          <a:ext cx="750795" cy="81802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12</xdr:col>
      <xdr:colOff>503463</xdr:colOff>
      <xdr:row>2</xdr:row>
      <xdr:rowOff>28575</xdr:rowOff>
    </xdr:from>
    <xdr:to>
      <xdr:col>13</xdr:col>
      <xdr:colOff>543386</xdr:colOff>
      <xdr:row>5</xdr:row>
      <xdr:rowOff>9524</xdr:rowOff>
    </xdr:to>
    <xdr:pic>
      <xdr:nvPicPr>
        <xdr:cNvPr id="4" name="Picture 9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9960428" y="477611"/>
          <a:ext cx="665850" cy="7429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twoCell">
    <xdr:from>
      <xdr:col>0</xdr:col>
      <xdr:colOff>330653</xdr:colOff>
      <xdr:row>2</xdr:row>
      <xdr:rowOff>16819</xdr:rowOff>
    </xdr:from>
    <xdr:to>
      <xdr:col>1</xdr:col>
      <xdr:colOff>685721</xdr:colOff>
      <xdr:row>5</xdr:row>
      <xdr:rowOff>0</xdr:rowOff>
    </xdr:to>
    <xdr:pic>
      <xdr:nvPicPr>
        <xdr:cNvPr id="5" name="Рисунок 2" descr="wakc_logo-198x200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330653" y="465854"/>
          <a:ext cx="831318" cy="7451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1061357</xdr:colOff>
      <xdr:row>1</xdr:row>
      <xdr:rowOff>244928</xdr:rowOff>
    </xdr:from>
    <xdr:to>
      <xdr:col>2</xdr:col>
      <xdr:colOff>110216</xdr:colOff>
      <xdr:row>4</xdr:row>
      <xdr:rowOff>266699</xdr:rowOff>
    </xdr:to>
    <xdr:pic>
      <xdr:nvPicPr>
        <xdr:cNvPr id="6" name="Рисунок 3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1537606" y="449035"/>
          <a:ext cx="790575" cy="756556"/>
        </a:xfrm>
        <a:prstGeom prst="rect">
          <a:avLst/>
        </a:prstGeom>
      </xdr:spPr>
    </xdr:pic>
    <xdr:clientData/>
  </xdr:twoCellAnchor>
  <xdr:twoCellAnchor editAs="twoCell">
    <xdr:from>
      <xdr:col>14</xdr:col>
      <xdr:colOff>478649</xdr:colOff>
      <xdr:row>1</xdr:row>
      <xdr:rowOff>244928</xdr:rowOff>
    </xdr:from>
    <xdr:to>
      <xdr:col>14</xdr:col>
      <xdr:colOff>1175657</xdr:colOff>
      <xdr:row>4</xdr:row>
      <xdr:rowOff>272141</xdr:rowOff>
    </xdr:to>
    <xdr:pic>
      <xdr:nvPicPr>
        <xdr:cNvPr id="7" name="Рисунок 8" descr="Лого%20Клуб" hidden="0"/>
        <xdr:cNvPicPr>
          <a:picLocks noChangeAspect="1" noChangeArrowheads="1"/>
        </xdr:cNvPicPr>
      </xdr:nvPicPr>
      <xdr:blipFill>
        <a:blip r:embed="rId4"/>
        <a:stretch/>
      </xdr:blipFill>
      <xdr:spPr bwMode="auto">
        <a:xfrm>
          <a:off x="11146650" y="449035"/>
          <a:ext cx="697007" cy="7619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13</xdr:col>
      <xdr:colOff>400051</xdr:colOff>
      <xdr:row>2</xdr:row>
      <xdr:rowOff>28576</xdr:rowOff>
    </xdr:from>
    <xdr:to>
      <xdr:col>14</xdr:col>
      <xdr:colOff>382823</xdr:colOff>
      <xdr:row>4</xdr:row>
      <xdr:rowOff>247649</xdr:rowOff>
    </xdr:to>
    <xdr:pic>
      <xdr:nvPicPr>
        <xdr:cNvPr id="4" name="Picture 9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9220201" y="485776"/>
          <a:ext cx="611422" cy="7334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twoCell">
    <xdr:from>
      <xdr:col>0</xdr:col>
      <xdr:colOff>466725</xdr:colOff>
      <xdr:row>2</xdr:row>
      <xdr:rowOff>16820</xdr:rowOff>
    </xdr:from>
    <xdr:to>
      <xdr:col>1</xdr:col>
      <xdr:colOff>821793</xdr:colOff>
      <xdr:row>4</xdr:row>
      <xdr:rowOff>278466</xdr:rowOff>
    </xdr:to>
    <xdr:pic>
      <xdr:nvPicPr>
        <xdr:cNvPr id="5" name="Рисунок 2" descr="wakc_logo-198x200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466725" y="474020"/>
          <a:ext cx="831318" cy="7759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933451</xdr:colOff>
      <xdr:row>2</xdr:row>
      <xdr:rowOff>47627</xdr:rowOff>
    </xdr:from>
    <xdr:to>
      <xdr:col>1</xdr:col>
      <xdr:colOff>1685926</xdr:colOff>
      <xdr:row>4</xdr:row>
      <xdr:rowOff>266700</xdr:rowOff>
    </xdr:to>
    <xdr:pic>
      <xdr:nvPicPr>
        <xdr:cNvPr id="6" name="Рисунок 3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1409702" y="504827"/>
          <a:ext cx="752474" cy="733423"/>
        </a:xfrm>
        <a:prstGeom prst="rect">
          <a:avLst/>
        </a:prstGeom>
      </xdr:spPr>
    </xdr:pic>
    <xdr:clientData/>
  </xdr:twoCellAnchor>
  <xdr:twoCellAnchor editAs="twoCell">
    <xdr:from>
      <xdr:col>14</xdr:col>
      <xdr:colOff>750793</xdr:colOff>
      <xdr:row>1</xdr:row>
      <xdr:rowOff>246530</xdr:rowOff>
    </xdr:from>
    <xdr:to>
      <xdr:col>14</xdr:col>
      <xdr:colOff>1447800</xdr:colOff>
      <xdr:row>5</xdr:row>
      <xdr:rowOff>0</xdr:rowOff>
    </xdr:to>
    <xdr:pic>
      <xdr:nvPicPr>
        <xdr:cNvPr id="7" name="Рисунок 8" descr="Лого%20Клуб" hidden="0"/>
        <xdr:cNvPicPr>
          <a:picLocks noChangeAspect="1" noChangeArrowheads="1"/>
        </xdr:cNvPicPr>
      </xdr:nvPicPr>
      <xdr:blipFill>
        <a:blip r:embed="rId4"/>
        <a:stretch/>
      </xdr:blipFill>
      <xdr:spPr bwMode="auto">
        <a:xfrm>
          <a:off x="10199593" y="446555"/>
          <a:ext cx="697007" cy="810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twoCell">
    <xdr:from>
      <xdr:col>0</xdr:col>
      <xdr:colOff>90145</xdr:colOff>
      <xdr:row>1</xdr:row>
      <xdr:rowOff>13603</xdr:rowOff>
    </xdr:from>
    <xdr:to>
      <xdr:col>1</xdr:col>
      <xdr:colOff>241107</xdr:colOff>
      <xdr:row>4</xdr:row>
      <xdr:rowOff>23999</xdr:rowOff>
    </xdr:to>
    <xdr:pic>
      <xdr:nvPicPr>
        <xdr:cNvPr id="4" name="Рисунок 2" descr="wakc_logo-198x200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90146" y="227917"/>
          <a:ext cx="841523" cy="7604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359567</xdr:colOff>
      <xdr:row>1</xdr:row>
      <xdr:rowOff>13603</xdr:rowOff>
    </xdr:from>
    <xdr:to>
      <xdr:col>1</xdr:col>
      <xdr:colOff>1168172</xdr:colOff>
      <xdr:row>3</xdr:row>
      <xdr:rowOff>232676</xdr:rowOff>
    </xdr:to>
    <xdr:pic>
      <xdr:nvPicPr>
        <xdr:cNvPr id="5" name="Рисунок 3" hidden="0"/>
        <xdr:cNvPicPr>
          <a:picLocks noChangeAspect="1"/>
        </xdr:cNvPicPr>
      </xdr:nvPicPr>
      <xdr:blipFill>
        <a:blip r:embed="rId2"/>
        <a:stretch/>
      </xdr:blipFill>
      <xdr:spPr bwMode="auto">
        <a:xfrm>
          <a:off x="1050130" y="227917"/>
          <a:ext cx="808604" cy="719135"/>
        </a:xfrm>
        <a:prstGeom prst="rect">
          <a:avLst/>
        </a:prstGeom>
      </xdr:spPr>
    </xdr:pic>
    <xdr:clientData/>
  </xdr:twoCellAnchor>
  <xdr:twoCellAnchor editAs="oneCell">
    <xdr:from>
      <xdr:col>9</xdr:col>
      <xdr:colOff>307175</xdr:colOff>
      <xdr:row>1</xdr:row>
      <xdr:rowOff>13603</xdr:rowOff>
    </xdr:from>
    <xdr:to>
      <xdr:col>10</xdr:col>
      <xdr:colOff>421025</xdr:colOff>
      <xdr:row>4</xdr:row>
      <xdr:rowOff>13603</xdr:rowOff>
    </xdr:to>
    <xdr:pic>
      <xdr:nvPicPr>
        <xdr:cNvPr id="6" name="Picture 9" hidden="0"/>
        <xdr:cNvPicPr>
          <a:picLocks noChangeAspect="1" noChangeArrowheads="1"/>
        </xdr:cNvPicPr>
      </xdr:nvPicPr>
      <xdr:blipFill>
        <a:blip r:embed="rId3"/>
        <a:stretch/>
      </xdr:blipFill>
      <xdr:spPr bwMode="auto">
        <a:xfrm>
          <a:off x="7224706" y="227917"/>
          <a:ext cx="804412" cy="750093"/>
        </a:xfrm>
        <a:prstGeom prst="rect">
          <a:avLst/>
        </a:prstGeom>
        <a:noFill/>
        <a:ln>
          <a:noFill/>
        </a:ln>
      </xdr:spPr>
    </xdr:pic>
    <xdr:clientData/>
  </xdr:twoCellAnchor>
  <xdr:twoCellAnchor editAs="twoCell">
    <xdr:from>
      <xdr:col>10</xdr:col>
      <xdr:colOff>551087</xdr:colOff>
      <xdr:row>1</xdr:row>
      <xdr:rowOff>13603</xdr:rowOff>
    </xdr:from>
    <xdr:to>
      <xdr:col>11</xdr:col>
      <xdr:colOff>567736</xdr:colOff>
      <xdr:row>4</xdr:row>
      <xdr:rowOff>40819</xdr:rowOff>
    </xdr:to>
    <xdr:pic>
      <xdr:nvPicPr>
        <xdr:cNvPr id="7" name="Рисунок 8" descr="Лого%20Клуб" hidden="0"/>
        <xdr:cNvPicPr>
          <a:picLocks noChangeAspect="1" noChangeArrowheads="1"/>
        </xdr:cNvPicPr>
      </xdr:nvPicPr>
      <xdr:blipFill>
        <a:blip r:embed="rId4"/>
        <a:stretch/>
      </xdr:blipFill>
      <xdr:spPr bwMode="auto">
        <a:xfrm>
          <a:off x="8159181" y="227917"/>
          <a:ext cx="707210" cy="77730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29</xdr:col>
      <xdr:colOff>27214</xdr:colOff>
      <xdr:row>2</xdr:row>
      <xdr:rowOff>54429</xdr:rowOff>
    </xdr:from>
    <xdr:to>
      <xdr:col>30</xdr:col>
      <xdr:colOff>501062</xdr:colOff>
      <xdr:row>6</xdr:row>
      <xdr:rowOff>12231</xdr:rowOff>
    </xdr:to>
    <xdr:pic>
      <xdr:nvPicPr>
        <xdr:cNvPr id="4" name="Picture 9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14995072" y="571500"/>
          <a:ext cx="977312" cy="10871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twoCell">
    <xdr:from>
      <xdr:col>30</xdr:col>
      <xdr:colOff>733424</xdr:colOff>
      <xdr:row>1</xdr:row>
      <xdr:rowOff>244928</xdr:rowOff>
    </xdr:from>
    <xdr:to>
      <xdr:col>30</xdr:col>
      <xdr:colOff>1783809</xdr:colOff>
      <xdr:row>5</xdr:row>
      <xdr:rowOff>265340</xdr:rowOff>
    </xdr:to>
    <xdr:pic>
      <xdr:nvPicPr>
        <xdr:cNvPr id="5" name="Рисунок 8" descr="Лого%20Клуб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16354424" y="503464"/>
          <a:ext cx="1050385" cy="11089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twoCell">
    <xdr:from>
      <xdr:col>1</xdr:col>
      <xdr:colOff>87675</xdr:colOff>
      <xdr:row>2</xdr:row>
      <xdr:rowOff>40078</xdr:rowOff>
    </xdr:from>
    <xdr:to>
      <xdr:col>1</xdr:col>
      <xdr:colOff>1192361</xdr:colOff>
      <xdr:row>6</xdr:row>
      <xdr:rowOff>1</xdr:rowOff>
    </xdr:to>
    <xdr:pic>
      <xdr:nvPicPr>
        <xdr:cNvPr id="6" name="Рисунок 3" descr="wakc_logo-198x200" hidden="0"/>
        <xdr:cNvPicPr>
          <a:picLocks noChangeAspect="1" noChangeArrowheads="1"/>
        </xdr:cNvPicPr>
      </xdr:nvPicPr>
      <xdr:blipFill>
        <a:blip r:embed="rId3"/>
        <a:stretch/>
      </xdr:blipFill>
      <xdr:spPr bwMode="auto">
        <a:xfrm>
          <a:off x="441462" y="557149"/>
          <a:ext cx="1104685" cy="108931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1455964</xdr:colOff>
      <xdr:row>2</xdr:row>
      <xdr:rowOff>13609</xdr:rowOff>
    </xdr:from>
    <xdr:ext cx="1162102" cy="1115785"/>
    <xdr:pic>
      <xdr:nvPicPr>
        <xdr:cNvPr id="7" name="Рисунок 4" hidden="0"/>
        <xdr:cNvPicPr>
          <a:picLocks noChangeAspect="1"/>
        </xdr:cNvPicPr>
      </xdr:nvPicPr>
      <xdr:blipFill>
        <a:blip r:embed="rId4"/>
        <a:stretch/>
      </xdr:blipFill>
      <xdr:spPr bwMode="auto">
        <a:xfrm>
          <a:off x="1809751" y="530680"/>
          <a:ext cx="1162102" cy="1115785"/>
        </a:xfrm>
        <a:prstGeom prst="rect">
          <a:avLst/>
        </a:prstGeom>
      </xdr:spPr>
    </xdr:pic>
    <xdr:clientData/>
  </xdr:oneCellAnchor>
  <xdr:oneCellAnchor>
    <xdr:from>
      <xdr:col>29</xdr:col>
      <xdr:colOff>27214</xdr:colOff>
      <xdr:row>44</xdr:row>
      <xdr:rowOff>54429</xdr:rowOff>
    </xdr:from>
    <xdr:ext cx="981847" cy="1084926"/>
    <xdr:pic>
      <xdr:nvPicPr>
        <xdr:cNvPr id="8" name="Picture 9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16156215" y="562429"/>
          <a:ext cx="981846" cy="1084927"/>
        </a:xfrm>
        <a:prstGeom prst="rect">
          <a:avLst/>
        </a:prstGeom>
        <a:noFill/>
        <a:ln>
          <a:noFill/>
        </a:ln>
      </xdr:spPr>
    </xdr:pic>
    <xdr:clientData/>
  </xdr:oneCellAnchor>
  <xdr:twoCellAnchor editAs="twoCell">
    <xdr:from>
      <xdr:col>30</xdr:col>
      <xdr:colOff>733424</xdr:colOff>
      <xdr:row>43</xdr:row>
      <xdr:rowOff>244928</xdr:rowOff>
    </xdr:from>
    <xdr:to>
      <xdr:col>30</xdr:col>
      <xdr:colOff>1783809</xdr:colOff>
      <xdr:row>47</xdr:row>
      <xdr:rowOff>265340</xdr:rowOff>
    </xdr:to>
    <xdr:pic>
      <xdr:nvPicPr>
        <xdr:cNvPr id="9" name="Рисунок 8" descr="Лого%20Клуб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17370424" y="498928"/>
          <a:ext cx="1050385" cy="10999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twoCell">
    <xdr:from>
      <xdr:col>1</xdr:col>
      <xdr:colOff>87675</xdr:colOff>
      <xdr:row>44</xdr:row>
      <xdr:rowOff>40078</xdr:rowOff>
    </xdr:from>
    <xdr:to>
      <xdr:col>1</xdr:col>
      <xdr:colOff>1192361</xdr:colOff>
      <xdr:row>48</xdr:row>
      <xdr:rowOff>1</xdr:rowOff>
    </xdr:to>
    <xdr:pic>
      <xdr:nvPicPr>
        <xdr:cNvPr id="10" name="Рисунок 7" descr="wakc_logo-198x200" hidden="0"/>
        <xdr:cNvPicPr>
          <a:picLocks noChangeAspect="1" noChangeArrowheads="1"/>
        </xdr:cNvPicPr>
      </xdr:nvPicPr>
      <xdr:blipFill>
        <a:blip r:embed="rId3"/>
        <a:stretch/>
      </xdr:blipFill>
      <xdr:spPr bwMode="auto">
        <a:xfrm>
          <a:off x="436926" y="548078"/>
          <a:ext cx="1104685" cy="108704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1455964</xdr:colOff>
      <xdr:row>44</xdr:row>
      <xdr:rowOff>13609</xdr:rowOff>
    </xdr:from>
    <xdr:ext cx="1162102" cy="1115785"/>
    <xdr:pic>
      <xdr:nvPicPr>
        <xdr:cNvPr id="11" name="Рисунок 8" hidden="0"/>
        <xdr:cNvPicPr>
          <a:picLocks noChangeAspect="1"/>
        </xdr:cNvPicPr>
      </xdr:nvPicPr>
      <xdr:blipFill>
        <a:blip r:embed="rId4"/>
        <a:stretch/>
      </xdr:blipFill>
      <xdr:spPr bwMode="auto">
        <a:xfrm>
          <a:off x="1805215" y="521609"/>
          <a:ext cx="1162102" cy="1115785"/>
        </a:xfrm>
        <a:prstGeom prst="rect">
          <a:avLst/>
        </a:prstGeom>
      </xdr:spPr>
    </xdr:pic>
    <xdr:clientData/>
  </xdr:oneCellAnchor>
  <xdr:oneCellAnchor>
    <xdr:from>
      <xdr:col>29</xdr:col>
      <xdr:colOff>27210</xdr:colOff>
      <xdr:row>121</xdr:row>
      <xdr:rowOff>54427</xdr:rowOff>
    </xdr:from>
    <xdr:ext cx="981846" cy="1084924"/>
    <xdr:pic>
      <xdr:nvPicPr>
        <xdr:cNvPr id="12" name="Picture 9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17134112" y="26667277"/>
          <a:ext cx="981846" cy="1084924"/>
        </a:xfrm>
        <a:prstGeom prst="rect">
          <a:avLst/>
        </a:prstGeom>
        <a:noFill/>
        <a:ln>
          <a:noFill/>
        </a:ln>
      </xdr:spPr>
    </xdr:pic>
    <xdr:clientData/>
  </xdr:oneCellAnchor>
  <xdr:twoCellAnchor editAs="twoCell">
    <xdr:from>
      <xdr:col>30</xdr:col>
      <xdr:colOff>635000</xdr:colOff>
      <xdr:row>120</xdr:row>
      <xdr:rowOff>244926</xdr:rowOff>
    </xdr:from>
    <xdr:to>
      <xdr:col>30</xdr:col>
      <xdr:colOff>1746250</xdr:colOff>
      <xdr:row>124</xdr:row>
      <xdr:rowOff>265338</xdr:rowOff>
    </xdr:to>
    <xdr:pic>
      <xdr:nvPicPr>
        <xdr:cNvPr id="13" name="Рисунок 8" descr="Лого%20Клуб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18224500" y="26359301"/>
          <a:ext cx="1111250" cy="10999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twoCell">
    <xdr:from>
      <xdr:col>1</xdr:col>
      <xdr:colOff>87673</xdr:colOff>
      <xdr:row>121</xdr:row>
      <xdr:rowOff>40076</xdr:rowOff>
    </xdr:from>
    <xdr:to>
      <xdr:col>1</xdr:col>
      <xdr:colOff>1412875</xdr:colOff>
      <xdr:row>125</xdr:row>
      <xdr:rowOff>0</xdr:rowOff>
    </xdr:to>
    <xdr:pic>
      <xdr:nvPicPr>
        <xdr:cNvPr id="14" name="Рисунок 11" descr="wakc_logo-198x200" hidden="0"/>
        <xdr:cNvPicPr>
          <a:picLocks noChangeAspect="1" noChangeArrowheads="1"/>
        </xdr:cNvPicPr>
      </xdr:nvPicPr>
      <xdr:blipFill>
        <a:blip r:embed="rId3"/>
        <a:stretch/>
      </xdr:blipFill>
      <xdr:spPr bwMode="auto">
        <a:xfrm>
          <a:off x="436923" y="26408451"/>
          <a:ext cx="1325202" cy="108704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1455961</xdr:colOff>
      <xdr:row>121</xdr:row>
      <xdr:rowOff>13608</xdr:rowOff>
    </xdr:from>
    <xdr:ext cx="1162099" cy="1115784"/>
    <xdr:pic>
      <xdr:nvPicPr>
        <xdr:cNvPr id="15" name="Рисунок 12" hidden="0"/>
        <xdr:cNvPicPr>
          <a:picLocks noChangeAspect="1"/>
        </xdr:cNvPicPr>
      </xdr:nvPicPr>
      <xdr:blipFill>
        <a:blip r:embed="rId4"/>
        <a:stretch/>
      </xdr:blipFill>
      <xdr:spPr bwMode="auto">
        <a:xfrm>
          <a:off x="1817911" y="26626457"/>
          <a:ext cx="1162099" cy="1115784"/>
        </a:xfrm>
        <a:prstGeom prst="rect">
          <a:avLst/>
        </a:prstGeom>
      </xdr:spPr>
    </xdr:pic>
    <xdr:clientData/>
  </xdr:oneCellAnchor>
  <xdr:oneCellAnchor>
    <xdr:from>
      <xdr:col>27</xdr:col>
      <xdr:colOff>455834</xdr:colOff>
      <xdr:row>170</xdr:row>
      <xdr:rowOff>38552</xdr:rowOff>
    </xdr:from>
    <xdr:ext cx="981846" cy="1084924"/>
    <xdr:pic>
      <xdr:nvPicPr>
        <xdr:cNvPr id="16" name="Picture 9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16553085" y="37138427"/>
          <a:ext cx="981846" cy="1084924"/>
        </a:xfrm>
        <a:prstGeom prst="rect">
          <a:avLst/>
        </a:prstGeom>
        <a:noFill/>
        <a:ln>
          <a:noFill/>
        </a:ln>
      </xdr:spPr>
    </xdr:pic>
    <xdr:clientData/>
  </xdr:oneCellAnchor>
  <xdr:twoCellAnchor editAs="twoCell">
    <xdr:from>
      <xdr:col>30</xdr:col>
      <xdr:colOff>463547</xdr:colOff>
      <xdr:row>170</xdr:row>
      <xdr:rowOff>6800</xdr:rowOff>
    </xdr:from>
    <xdr:to>
      <xdr:col>30</xdr:col>
      <xdr:colOff>1555751</xdr:colOff>
      <xdr:row>173</xdr:row>
      <xdr:rowOff>281213</xdr:rowOff>
    </xdr:to>
    <xdr:pic>
      <xdr:nvPicPr>
        <xdr:cNvPr id="17" name="Рисунок 8" descr="Лого%20Клуб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18053047" y="37106676"/>
          <a:ext cx="1092204" cy="10999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twoCell">
    <xdr:from>
      <xdr:col>1</xdr:col>
      <xdr:colOff>500423</xdr:colOff>
      <xdr:row>170</xdr:row>
      <xdr:rowOff>24201</xdr:rowOff>
    </xdr:from>
    <xdr:to>
      <xdr:col>1</xdr:col>
      <xdr:colOff>1920875</xdr:colOff>
      <xdr:row>173</xdr:row>
      <xdr:rowOff>285750</xdr:rowOff>
    </xdr:to>
    <xdr:pic>
      <xdr:nvPicPr>
        <xdr:cNvPr id="18" name="Рисунок 15" descr="wakc_logo-198x200" hidden="0"/>
        <xdr:cNvPicPr>
          <a:picLocks noChangeAspect="1" noChangeArrowheads="1"/>
        </xdr:cNvPicPr>
      </xdr:nvPicPr>
      <xdr:blipFill>
        <a:blip r:embed="rId3"/>
        <a:stretch/>
      </xdr:blipFill>
      <xdr:spPr bwMode="auto">
        <a:xfrm>
          <a:off x="849673" y="37124076"/>
          <a:ext cx="1420452" cy="108704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154211</xdr:colOff>
      <xdr:row>170</xdr:row>
      <xdr:rowOff>45358</xdr:rowOff>
    </xdr:from>
    <xdr:ext cx="1162099" cy="1115784"/>
    <xdr:pic>
      <xdr:nvPicPr>
        <xdr:cNvPr id="19" name="Рисунок 16" hidden="0"/>
        <xdr:cNvPicPr>
          <a:picLocks noChangeAspect="1"/>
        </xdr:cNvPicPr>
      </xdr:nvPicPr>
      <xdr:blipFill>
        <a:blip r:embed="rId4"/>
        <a:stretch/>
      </xdr:blipFill>
      <xdr:spPr bwMode="auto">
        <a:xfrm>
          <a:off x="2456086" y="37145233"/>
          <a:ext cx="1162099" cy="1115784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55</xdr:col>
      <xdr:colOff>314323</xdr:colOff>
      <xdr:row>2</xdr:row>
      <xdr:rowOff>19050</xdr:rowOff>
    </xdr:from>
    <xdr:to>
      <xdr:col>56</xdr:col>
      <xdr:colOff>533401</xdr:colOff>
      <xdr:row>5</xdr:row>
      <xdr:rowOff>0</xdr:rowOff>
    </xdr:to>
    <xdr:pic>
      <xdr:nvPicPr>
        <xdr:cNvPr id="4" name="Picture 9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16211550" y="609600"/>
          <a:ext cx="904875" cy="83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twoCell">
    <xdr:from>
      <xdr:col>0</xdr:col>
      <xdr:colOff>275685</xdr:colOff>
      <xdr:row>1</xdr:row>
      <xdr:rowOff>285750</xdr:rowOff>
    </xdr:from>
    <xdr:to>
      <xdr:col>1</xdr:col>
      <xdr:colOff>866775</xdr:colOff>
      <xdr:row>4</xdr:row>
      <xdr:rowOff>333375</xdr:rowOff>
    </xdr:to>
    <xdr:pic>
      <xdr:nvPicPr>
        <xdr:cNvPr id="5" name="Рисунок 6" descr="wakc_logo-198x200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275686" y="581025"/>
          <a:ext cx="1038764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twoCell">
    <xdr:from>
      <xdr:col>53</xdr:col>
      <xdr:colOff>371473</xdr:colOff>
      <xdr:row>2</xdr:row>
      <xdr:rowOff>9525</xdr:rowOff>
    </xdr:from>
    <xdr:to>
      <xdr:col>54</xdr:col>
      <xdr:colOff>580663</xdr:colOff>
      <xdr:row>4</xdr:row>
      <xdr:rowOff>333375</xdr:rowOff>
    </xdr:to>
    <xdr:pic>
      <xdr:nvPicPr>
        <xdr:cNvPr id="6" name="Рисунок 8" descr="Лого%20Клуб" hidden="0"/>
        <xdr:cNvPicPr>
          <a:picLocks noChangeAspect="1" noChangeArrowheads="1"/>
        </xdr:cNvPicPr>
      </xdr:nvPicPr>
      <xdr:blipFill>
        <a:blip r:embed="rId3"/>
        <a:stretch/>
      </xdr:blipFill>
      <xdr:spPr bwMode="auto">
        <a:xfrm>
          <a:off x="14897099" y="600075"/>
          <a:ext cx="894989" cy="83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1143000</xdr:colOff>
      <xdr:row>1</xdr:row>
      <xdr:rowOff>295274</xdr:rowOff>
    </xdr:from>
    <xdr:to>
      <xdr:col>2</xdr:col>
      <xdr:colOff>187779</xdr:colOff>
      <xdr:row>5</xdr:row>
      <xdr:rowOff>3462</xdr:rowOff>
    </xdr:to>
    <xdr:pic>
      <xdr:nvPicPr>
        <xdr:cNvPr id="7" name="Рисунок 1" hidden="0"/>
        <xdr:cNvPicPr>
          <a:picLocks noChangeAspect="1"/>
        </xdr:cNvPicPr>
      </xdr:nvPicPr>
      <xdr:blipFill>
        <a:blip r:embed="rId4"/>
        <a:stretch/>
      </xdr:blipFill>
      <xdr:spPr bwMode="auto">
        <a:xfrm>
          <a:off x="1590675" y="590549"/>
          <a:ext cx="949779" cy="8477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11</xdr:col>
      <xdr:colOff>285750</xdr:colOff>
      <xdr:row>2</xdr:row>
      <xdr:rowOff>28576</xdr:rowOff>
    </xdr:from>
    <xdr:to>
      <xdr:col>12</xdr:col>
      <xdr:colOff>268523</xdr:colOff>
      <xdr:row>4</xdr:row>
      <xdr:rowOff>276224</xdr:rowOff>
    </xdr:to>
    <xdr:pic>
      <xdr:nvPicPr>
        <xdr:cNvPr id="4" name="Picture 9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9105900" y="485776"/>
          <a:ext cx="611423" cy="7619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twoCell">
    <xdr:from>
      <xdr:col>0</xdr:col>
      <xdr:colOff>466725</xdr:colOff>
      <xdr:row>2</xdr:row>
      <xdr:rowOff>16820</xdr:rowOff>
    </xdr:from>
    <xdr:to>
      <xdr:col>1</xdr:col>
      <xdr:colOff>821793</xdr:colOff>
      <xdr:row>4</xdr:row>
      <xdr:rowOff>278466</xdr:rowOff>
    </xdr:to>
    <xdr:pic>
      <xdr:nvPicPr>
        <xdr:cNvPr id="5" name="Рисунок 2" descr="wakc_logo-198x200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466725" y="474020"/>
          <a:ext cx="831318" cy="7759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933454</xdr:colOff>
      <xdr:row>1</xdr:row>
      <xdr:rowOff>247651</xdr:rowOff>
    </xdr:from>
    <xdr:to>
      <xdr:col>2</xdr:col>
      <xdr:colOff>76200</xdr:colOff>
      <xdr:row>4</xdr:row>
      <xdr:rowOff>266700</xdr:rowOff>
    </xdr:to>
    <xdr:pic>
      <xdr:nvPicPr>
        <xdr:cNvPr id="6" name="Рисунок 3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1409704" y="447676"/>
          <a:ext cx="885821" cy="790574"/>
        </a:xfrm>
        <a:prstGeom prst="rect">
          <a:avLst/>
        </a:prstGeom>
      </xdr:spPr>
    </xdr:pic>
    <xdr:clientData/>
  </xdr:twoCellAnchor>
  <xdr:twoCellAnchor editAs="twoCell">
    <xdr:from>
      <xdr:col>12</xdr:col>
      <xdr:colOff>750793</xdr:colOff>
      <xdr:row>1</xdr:row>
      <xdr:rowOff>246530</xdr:rowOff>
    </xdr:from>
    <xdr:to>
      <xdr:col>12</xdr:col>
      <xdr:colOff>1447800</xdr:colOff>
      <xdr:row>5</xdr:row>
      <xdr:rowOff>0</xdr:rowOff>
    </xdr:to>
    <xdr:pic>
      <xdr:nvPicPr>
        <xdr:cNvPr id="7" name="Рисунок 8" descr="Лого%20Клуб" hidden="0"/>
        <xdr:cNvPicPr>
          <a:picLocks noChangeAspect="1" noChangeArrowheads="1"/>
        </xdr:cNvPicPr>
      </xdr:nvPicPr>
      <xdr:blipFill>
        <a:blip r:embed="rId4"/>
        <a:stretch/>
      </xdr:blipFill>
      <xdr:spPr bwMode="auto">
        <a:xfrm>
          <a:off x="10199593" y="446555"/>
          <a:ext cx="697007" cy="81074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11</xdr:col>
      <xdr:colOff>358589</xdr:colOff>
      <xdr:row>65</xdr:row>
      <xdr:rowOff>74107</xdr:rowOff>
    </xdr:from>
    <xdr:ext cx="718436" cy="760087"/>
    <xdr:pic>
      <xdr:nvPicPr>
        <xdr:cNvPr id="8" name="Picture 9" hidden="0"/>
        <xdr:cNvPicPr>
          <a:picLocks noChangeAspect="1" noChangeArrowheads="1"/>
        </xdr:cNvPicPr>
      </xdr:nvPicPr>
      <xdr:blipFill>
        <a:blip r:embed="rId5"/>
        <a:stretch/>
      </xdr:blipFill>
      <xdr:spPr bwMode="auto">
        <a:xfrm>
          <a:off x="9178739" y="15047407"/>
          <a:ext cx="718436" cy="760087"/>
        </a:xfrm>
        <a:prstGeom prst="rect">
          <a:avLst/>
        </a:prstGeom>
        <a:noFill/>
        <a:ln>
          <a:noFill/>
        </a:ln>
      </xdr:spPr>
    </xdr:pic>
    <xdr:clientData/>
  </xdr:oneCellAnchor>
  <xdr:twoCellAnchor editAs="twoCell">
    <xdr:from>
      <xdr:col>1</xdr:col>
      <xdr:colOff>19655</xdr:colOff>
      <xdr:row>65</xdr:row>
      <xdr:rowOff>7295</xdr:rowOff>
    </xdr:from>
    <xdr:to>
      <xdr:col>1</xdr:col>
      <xdr:colOff>764643</xdr:colOff>
      <xdr:row>67</xdr:row>
      <xdr:rowOff>268941</xdr:rowOff>
    </xdr:to>
    <xdr:pic>
      <xdr:nvPicPr>
        <xdr:cNvPr id="9" name="Рисунок 6" descr="wakc_logo-198x200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495905" y="14980595"/>
          <a:ext cx="744988" cy="77599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997324</xdr:colOff>
      <xdr:row>65</xdr:row>
      <xdr:rowOff>21144</xdr:rowOff>
    </xdr:from>
    <xdr:ext cx="808317" cy="790457"/>
    <xdr:pic>
      <xdr:nvPicPr>
        <xdr:cNvPr id="10" name="Рисунок 7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1473574" y="14994444"/>
          <a:ext cx="808317" cy="790457"/>
        </a:xfrm>
        <a:prstGeom prst="rect">
          <a:avLst/>
        </a:prstGeom>
      </xdr:spPr>
    </xdr:pic>
    <xdr:clientData/>
  </xdr:oneCellAnchor>
  <xdr:twoCellAnchor editAs="twoCell">
    <xdr:from>
      <xdr:col>12</xdr:col>
      <xdr:colOff>750793</xdr:colOff>
      <xdr:row>64</xdr:row>
      <xdr:rowOff>246530</xdr:rowOff>
    </xdr:from>
    <xdr:to>
      <xdr:col>12</xdr:col>
      <xdr:colOff>1501588</xdr:colOff>
      <xdr:row>68</xdr:row>
      <xdr:rowOff>0</xdr:rowOff>
    </xdr:to>
    <xdr:pic>
      <xdr:nvPicPr>
        <xdr:cNvPr id="11" name="Рисунок 8" descr="Лого%20Клуб" hidden="0"/>
        <xdr:cNvPicPr>
          <a:picLocks noChangeAspect="1" noChangeArrowheads="1"/>
        </xdr:cNvPicPr>
      </xdr:nvPicPr>
      <xdr:blipFill>
        <a:blip r:embed="rId4"/>
        <a:stretch/>
      </xdr:blipFill>
      <xdr:spPr bwMode="auto">
        <a:xfrm>
          <a:off x="10199593" y="14962655"/>
          <a:ext cx="750795" cy="810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11</xdr:col>
      <xdr:colOff>568139</xdr:colOff>
      <xdr:row>2</xdr:row>
      <xdr:rowOff>19050</xdr:rowOff>
    </xdr:from>
    <xdr:to>
      <xdr:col>12</xdr:col>
      <xdr:colOff>601896</xdr:colOff>
      <xdr:row>5</xdr:row>
      <xdr:rowOff>27370</xdr:rowOff>
    </xdr:to>
    <xdr:pic>
      <xdr:nvPicPr>
        <xdr:cNvPr id="4" name="Picture 9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9693088" y="476250"/>
          <a:ext cx="662407" cy="8084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twoCell">
    <xdr:from>
      <xdr:col>1</xdr:col>
      <xdr:colOff>19655</xdr:colOff>
      <xdr:row>2</xdr:row>
      <xdr:rowOff>7295</xdr:rowOff>
    </xdr:from>
    <xdr:to>
      <xdr:col>1</xdr:col>
      <xdr:colOff>764643</xdr:colOff>
      <xdr:row>4</xdr:row>
      <xdr:rowOff>268941</xdr:rowOff>
    </xdr:to>
    <xdr:pic>
      <xdr:nvPicPr>
        <xdr:cNvPr id="5" name="Рисунок 2" descr="wakc_logo-198x200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495905" y="464495"/>
          <a:ext cx="744988" cy="7759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962025</xdr:colOff>
      <xdr:row>2</xdr:row>
      <xdr:rowOff>9525</xdr:rowOff>
    </xdr:from>
    <xdr:to>
      <xdr:col>2</xdr:col>
      <xdr:colOff>377</xdr:colOff>
      <xdr:row>4</xdr:row>
      <xdr:rowOff>266701</xdr:rowOff>
    </xdr:to>
    <xdr:pic>
      <xdr:nvPicPr>
        <xdr:cNvPr id="6" name="Рисунок 3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1438275" y="466725"/>
          <a:ext cx="777700" cy="771525"/>
        </a:xfrm>
        <a:prstGeom prst="rect">
          <a:avLst/>
        </a:prstGeom>
      </xdr:spPr>
    </xdr:pic>
    <xdr:clientData/>
  </xdr:twoCellAnchor>
  <xdr:twoCellAnchor editAs="twoCell">
    <xdr:from>
      <xdr:col>12</xdr:col>
      <xdr:colOff>750793</xdr:colOff>
      <xdr:row>1</xdr:row>
      <xdr:rowOff>246530</xdr:rowOff>
    </xdr:from>
    <xdr:to>
      <xdr:col>12</xdr:col>
      <xdr:colOff>1501588</xdr:colOff>
      <xdr:row>5</xdr:row>
      <xdr:rowOff>0</xdr:rowOff>
    </xdr:to>
    <xdr:pic>
      <xdr:nvPicPr>
        <xdr:cNvPr id="7" name="Рисунок 8" descr="Лого%20Клуб" hidden="0"/>
        <xdr:cNvPicPr>
          <a:picLocks noChangeAspect="1" noChangeArrowheads="1"/>
        </xdr:cNvPicPr>
      </xdr:nvPicPr>
      <xdr:blipFill>
        <a:blip r:embed="rId4"/>
        <a:stretch/>
      </xdr:blipFill>
      <xdr:spPr bwMode="auto">
        <a:xfrm>
          <a:off x="10504393" y="446555"/>
          <a:ext cx="750795" cy="81074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11</xdr:col>
      <xdr:colOff>358589</xdr:colOff>
      <xdr:row>54</xdr:row>
      <xdr:rowOff>74107</xdr:rowOff>
    </xdr:from>
    <xdr:ext cx="718436" cy="760087"/>
    <xdr:pic>
      <xdr:nvPicPr>
        <xdr:cNvPr id="8" name="Picture 9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9483539" y="15552232"/>
          <a:ext cx="718436" cy="760087"/>
        </a:xfrm>
        <a:prstGeom prst="rect">
          <a:avLst/>
        </a:prstGeom>
        <a:noFill/>
        <a:ln>
          <a:noFill/>
        </a:ln>
      </xdr:spPr>
    </xdr:pic>
    <xdr:clientData/>
  </xdr:oneCellAnchor>
  <xdr:twoCellAnchor editAs="twoCell">
    <xdr:from>
      <xdr:col>1</xdr:col>
      <xdr:colOff>19655</xdr:colOff>
      <xdr:row>54</xdr:row>
      <xdr:rowOff>7295</xdr:rowOff>
    </xdr:from>
    <xdr:to>
      <xdr:col>1</xdr:col>
      <xdr:colOff>764643</xdr:colOff>
      <xdr:row>56</xdr:row>
      <xdr:rowOff>268941</xdr:rowOff>
    </xdr:to>
    <xdr:pic>
      <xdr:nvPicPr>
        <xdr:cNvPr id="9" name="Рисунок 6" descr="wakc_logo-198x200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495905" y="15485420"/>
          <a:ext cx="744988" cy="77599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997324</xdr:colOff>
      <xdr:row>54</xdr:row>
      <xdr:rowOff>21144</xdr:rowOff>
    </xdr:from>
    <xdr:ext cx="808317" cy="790457"/>
    <xdr:pic>
      <xdr:nvPicPr>
        <xdr:cNvPr id="10" name="Рисунок 7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1473574" y="15499269"/>
          <a:ext cx="808317" cy="790457"/>
        </a:xfrm>
        <a:prstGeom prst="rect">
          <a:avLst/>
        </a:prstGeom>
      </xdr:spPr>
    </xdr:pic>
    <xdr:clientData/>
  </xdr:oneCellAnchor>
  <xdr:twoCellAnchor editAs="twoCell">
    <xdr:from>
      <xdr:col>12</xdr:col>
      <xdr:colOff>750793</xdr:colOff>
      <xdr:row>53</xdr:row>
      <xdr:rowOff>246530</xdr:rowOff>
    </xdr:from>
    <xdr:to>
      <xdr:col>12</xdr:col>
      <xdr:colOff>1501588</xdr:colOff>
      <xdr:row>57</xdr:row>
      <xdr:rowOff>0</xdr:rowOff>
    </xdr:to>
    <xdr:pic>
      <xdr:nvPicPr>
        <xdr:cNvPr id="11" name="Рисунок 8" descr="Лого%20Клуб" hidden="0"/>
        <xdr:cNvPicPr>
          <a:picLocks noChangeAspect="1" noChangeArrowheads="1"/>
        </xdr:cNvPicPr>
      </xdr:nvPicPr>
      <xdr:blipFill>
        <a:blip r:embed="rId4"/>
        <a:stretch/>
      </xdr:blipFill>
      <xdr:spPr bwMode="auto">
        <a:xfrm>
          <a:off x="10504393" y="15467480"/>
          <a:ext cx="750795" cy="810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11</xdr:col>
      <xdr:colOff>466725</xdr:colOff>
      <xdr:row>2</xdr:row>
      <xdr:rowOff>19050</xdr:rowOff>
    </xdr:from>
    <xdr:to>
      <xdr:col>12</xdr:col>
      <xdr:colOff>544747</xdr:colOff>
      <xdr:row>5</xdr:row>
      <xdr:rowOff>9525</xdr:rowOff>
    </xdr:to>
    <xdr:pic>
      <xdr:nvPicPr>
        <xdr:cNvPr id="4" name="Picture 9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9677400" y="476250"/>
          <a:ext cx="706672" cy="790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twoCell">
    <xdr:from>
      <xdr:col>1</xdr:col>
      <xdr:colOff>19655</xdr:colOff>
      <xdr:row>2</xdr:row>
      <xdr:rowOff>7295</xdr:rowOff>
    </xdr:from>
    <xdr:to>
      <xdr:col>1</xdr:col>
      <xdr:colOff>764643</xdr:colOff>
      <xdr:row>4</xdr:row>
      <xdr:rowOff>268941</xdr:rowOff>
    </xdr:to>
    <xdr:pic>
      <xdr:nvPicPr>
        <xdr:cNvPr id="5" name="Рисунок 2" descr="wakc_logo-198x200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495905" y="464495"/>
          <a:ext cx="744988" cy="7759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1028700</xdr:colOff>
      <xdr:row>2</xdr:row>
      <xdr:rowOff>9525</xdr:rowOff>
    </xdr:from>
    <xdr:to>
      <xdr:col>2</xdr:col>
      <xdr:colOff>85725</xdr:colOff>
      <xdr:row>5</xdr:row>
      <xdr:rowOff>0</xdr:rowOff>
    </xdr:to>
    <xdr:pic>
      <xdr:nvPicPr>
        <xdr:cNvPr id="6" name="Рисунок 3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1504950" y="466725"/>
          <a:ext cx="800100" cy="790575"/>
        </a:xfrm>
        <a:prstGeom prst="rect">
          <a:avLst/>
        </a:prstGeom>
      </xdr:spPr>
    </xdr:pic>
    <xdr:clientData/>
  </xdr:twoCellAnchor>
  <xdr:twoCellAnchor editAs="twoCell">
    <xdr:from>
      <xdr:col>12</xdr:col>
      <xdr:colOff>750793</xdr:colOff>
      <xdr:row>1</xdr:row>
      <xdr:rowOff>246530</xdr:rowOff>
    </xdr:from>
    <xdr:to>
      <xdr:col>12</xdr:col>
      <xdr:colOff>1501588</xdr:colOff>
      <xdr:row>5</xdr:row>
      <xdr:rowOff>0</xdr:rowOff>
    </xdr:to>
    <xdr:pic>
      <xdr:nvPicPr>
        <xdr:cNvPr id="7" name="Рисунок 8" descr="Лого%20Клуб" hidden="0"/>
        <xdr:cNvPicPr>
          <a:picLocks noChangeAspect="1" noChangeArrowheads="1"/>
        </xdr:cNvPicPr>
      </xdr:nvPicPr>
      <xdr:blipFill>
        <a:blip r:embed="rId4"/>
        <a:stretch/>
      </xdr:blipFill>
      <xdr:spPr bwMode="auto">
        <a:xfrm>
          <a:off x="10590118" y="446555"/>
          <a:ext cx="750795" cy="81074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11</xdr:col>
      <xdr:colOff>358589</xdr:colOff>
      <xdr:row>56</xdr:row>
      <xdr:rowOff>74107</xdr:rowOff>
    </xdr:from>
    <xdr:ext cx="718436" cy="760087"/>
    <xdr:pic>
      <xdr:nvPicPr>
        <xdr:cNvPr id="8" name="Picture 9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9569264" y="13047157"/>
          <a:ext cx="718436" cy="760087"/>
        </a:xfrm>
        <a:prstGeom prst="rect">
          <a:avLst/>
        </a:prstGeom>
        <a:noFill/>
        <a:ln>
          <a:noFill/>
        </a:ln>
      </xdr:spPr>
    </xdr:pic>
    <xdr:clientData/>
  </xdr:oneCellAnchor>
  <xdr:twoCellAnchor editAs="twoCell">
    <xdr:from>
      <xdr:col>1</xdr:col>
      <xdr:colOff>19655</xdr:colOff>
      <xdr:row>56</xdr:row>
      <xdr:rowOff>7295</xdr:rowOff>
    </xdr:from>
    <xdr:to>
      <xdr:col>1</xdr:col>
      <xdr:colOff>764643</xdr:colOff>
      <xdr:row>58</xdr:row>
      <xdr:rowOff>268941</xdr:rowOff>
    </xdr:to>
    <xdr:pic>
      <xdr:nvPicPr>
        <xdr:cNvPr id="9" name="Рисунок 6" descr="wakc_logo-198x200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495905" y="12980345"/>
          <a:ext cx="744988" cy="77599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997324</xdr:colOff>
      <xdr:row>56</xdr:row>
      <xdr:rowOff>21144</xdr:rowOff>
    </xdr:from>
    <xdr:ext cx="808317" cy="790457"/>
    <xdr:pic>
      <xdr:nvPicPr>
        <xdr:cNvPr id="10" name="Рисунок 7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1473574" y="12994194"/>
          <a:ext cx="808317" cy="790457"/>
        </a:xfrm>
        <a:prstGeom prst="rect">
          <a:avLst/>
        </a:prstGeom>
      </xdr:spPr>
    </xdr:pic>
    <xdr:clientData/>
  </xdr:oneCellAnchor>
  <xdr:twoCellAnchor editAs="twoCell">
    <xdr:from>
      <xdr:col>12</xdr:col>
      <xdr:colOff>750793</xdr:colOff>
      <xdr:row>55</xdr:row>
      <xdr:rowOff>246530</xdr:rowOff>
    </xdr:from>
    <xdr:to>
      <xdr:col>12</xdr:col>
      <xdr:colOff>1501588</xdr:colOff>
      <xdr:row>59</xdr:row>
      <xdr:rowOff>0</xdr:rowOff>
    </xdr:to>
    <xdr:pic>
      <xdr:nvPicPr>
        <xdr:cNvPr id="11" name="Рисунок 8" descr="Лого%20Клуб" hidden="0"/>
        <xdr:cNvPicPr>
          <a:picLocks noChangeAspect="1" noChangeArrowheads="1"/>
        </xdr:cNvPicPr>
      </xdr:nvPicPr>
      <xdr:blipFill>
        <a:blip r:embed="rId4"/>
        <a:stretch/>
      </xdr:blipFill>
      <xdr:spPr bwMode="auto">
        <a:xfrm>
          <a:off x="10590118" y="12962405"/>
          <a:ext cx="750795" cy="810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11</xdr:col>
      <xdr:colOff>466725</xdr:colOff>
      <xdr:row>2</xdr:row>
      <xdr:rowOff>19050</xdr:rowOff>
    </xdr:from>
    <xdr:to>
      <xdr:col>12</xdr:col>
      <xdr:colOff>487597</xdr:colOff>
      <xdr:row>4</xdr:row>
      <xdr:rowOff>280146</xdr:rowOff>
    </xdr:to>
    <xdr:pic>
      <xdr:nvPicPr>
        <xdr:cNvPr id="4" name="Picture 9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9140078" y="478491"/>
          <a:ext cx="648401" cy="7765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twoCell">
    <xdr:from>
      <xdr:col>0</xdr:col>
      <xdr:colOff>434272</xdr:colOff>
      <xdr:row>2</xdr:row>
      <xdr:rowOff>18502</xdr:rowOff>
    </xdr:from>
    <xdr:to>
      <xdr:col>1</xdr:col>
      <xdr:colOff>697406</xdr:colOff>
      <xdr:row>4</xdr:row>
      <xdr:rowOff>280148</xdr:rowOff>
    </xdr:to>
    <xdr:pic>
      <xdr:nvPicPr>
        <xdr:cNvPr id="5" name="Рисунок 10" descr="wakc_logo-198x200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434272" y="477943"/>
          <a:ext cx="744988" cy="7771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1084731</xdr:colOff>
      <xdr:row>2</xdr:row>
      <xdr:rowOff>33617</xdr:rowOff>
    </xdr:from>
    <xdr:to>
      <xdr:col>2</xdr:col>
      <xdr:colOff>179295</xdr:colOff>
      <xdr:row>4</xdr:row>
      <xdr:rowOff>280146</xdr:rowOff>
    </xdr:to>
    <xdr:pic>
      <xdr:nvPicPr>
        <xdr:cNvPr id="6" name="Рисунок 11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1566584" y="493058"/>
          <a:ext cx="842682" cy="762001"/>
        </a:xfrm>
        <a:prstGeom prst="rect">
          <a:avLst/>
        </a:prstGeom>
      </xdr:spPr>
    </xdr:pic>
    <xdr:clientData/>
  </xdr:twoCellAnchor>
  <xdr:twoCellAnchor editAs="twoCell">
    <xdr:from>
      <xdr:col>12</xdr:col>
      <xdr:colOff>750793</xdr:colOff>
      <xdr:row>1</xdr:row>
      <xdr:rowOff>246530</xdr:rowOff>
    </xdr:from>
    <xdr:to>
      <xdr:col>12</xdr:col>
      <xdr:colOff>1501588</xdr:colOff>
      <xdr:row>5</xdr:row>
      <xdr:rowOff>0</xdr:rowOff>
    </xdr:to>
    <xdr:pic>
      <xdr:nvPicPr>
        <xdr:cNvPr id="7" name="Рисунок 8" descr="Лого%20Клуб" hidden="0"/>
        <xdr:cNvPicPr>
          <a:picLocks noChangeAspect="1" noChangeArrowheads="1"/>
        </xdr:cNvPicPr>
      </xdr:nvPicPr>
      <xdr:blipFill>
        <a:blip r:embed="rId4"/>
        <a:stretch/>
      </xdr:blipFill>
      <xdr:spPr bwMode="auto">
        <a:xfrm>
          <a:off x="10037668" y="446555"/>
          <a:ext cx="750795" cy="81074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11</xdr:col>
      <xdr:colOff>358589</xdr:colOff>
      <xdr:row>56</xdr:row>
      <xdr:rowOff>74107</xdr:rowOff>
    </xdr:from>
    <xdr:ext cx="718436" cy="760087"/>
    <xdr:pic>
      <xdr:nvPicPr>
        <xdr:cNvPr id="8" name="Picture 9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9016814" y="12008932"/>
          <a:ext cx="718436" cy="760087"/>
        </a:xfrm>
        <a:prstGeom prst="rect">
          <a:avLst/>
        </a:prstGeom>
        <a:noFill/>
        <a:ln>
          <a:noFill/>
        </a:ln>
      </xdr:spPr>
    </xdr:pic>
    <xdr:clientData/>
  </xdr:oneCellAnchor>
  <xdr:twoCellAnchor editAs="twoCell">
    <xdr:from>
      <xdr:col>1</xdr:col>
      <xdr:colOff>19655</xdr:colOff>
      <xdr:row>56</xdr:row>
      <xdr:rowOff>7295</xdr:rowOff>
    </xdr:from>
    <xdr:to>
      <xdr:col>1</xdr:col>
      <xdr:colOff>764643</xdr:colOff>
      <xdr:row>58</xdr:row>
      <xdr:rowOff>268941</xdr:rowOff>
    </xdr:to>
    <xdr:pic>
      <xdr:nvPicPr>
        <xdr:cNvPr id="9" name="Рисунок 14" descr="wakc_logo-198x200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495905" y="11942120"/>
          <a:ext cx="744988" cy="77599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997324</xdr:colOff>
      <xdr:row>56</xdr:row>
      <xdr:rowOff>21144</xdr:rowOff>
    </xdr:from>
    <xdr:ext cx="808317" cy="790457"/>
    <xdr:pic>
      <xdr:nvPicPr>
        <xdr:cNvPr id="10" name="Рисунок 15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1473574" y="11955969"/>
          <a:ext cx="808317" cy="790457"/>
        </a:xfrm>
        <a:prstGeom prst="rect">
          <a:avLst/>
        </a:prstGeom>
      </xdr:spPr>
    </xdr:pic>
    <xdr:clientData/>
  </xdr:oneCellAnchor>
  <xdr:twoCellAnchor editAs="twoCell">
    <xdr:from>
      <xdr:col>12</xdr:col>
      <xdr:colOff>750793</xdr:colOff>
      <xdr:row>55</xdr:row>
      <xdr:rowOff>246530</xdr:rowOff>
    </xdr:from>
    <xdr:to>
      <xdr:col>12</xdr:col>
      <xdr:colOff>1501588</xdr:colOff>
      <xdr:row>59</xdr:row>
      <xdr:rowOff>0</xdr:rowOff>
    </xdr:to>
    <xdr:pic>
      <xdr:nvPicPr>
        <xdr:cNvPr id="11" name="Рисунок 16" descr="Лого%20Клуб" hidden="0"/>
        <xdr:cNvPicPr>
          <a:picLocks noChangeAspect="1" noChangeArrowheads="1"/>
        </xdr:cNvPicPr>
      </xdr:nvPicPr>
      <xdr:blipFill>
        <a:blip r:embed="rId4"/>
        <a:stretch/>
      </xdr:blipFill>
      <xdr:spPr bwMode="auto">
        <a:xfrm>
          <a:off x="10037668" y="11924180"/>
          <a:ext cx="750795" cy="810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11</xdr:col>
      <xdr:colOff>403413</xdr:colOff>
      <xdr:row>2</xdr:row>
      <xdr:rowOff>19051</xdr:rowOff>
    </xdr:from>
    <xdr:to>
      <xdr:col>12</xdr:col>
      <xdr:colOff>430447</xdr:colOff>
      <xdr:row>5</xdr:row>
      <xdr:rowOff>1</xdr:rowOff>
    </xdr:to>
    <xdr:pic>
      <xdr:nvPicPr>
        <xdr:cNvPr id="4" name="Picture 9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9004488" y="476250"/>
          <a:ext cx="655684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twoCell">
    <xdr:from>
      <xdr:col>1</xdr:col>
      <xdr:colOff>19655</xdr:colOff>
      <xdr:row>2</xdr:row>
      <xdr:rowOff>7295</xdr:rowOff>
    </xdr:from>
    <xdr:to>
      <xdr:col>1</xdr:col>
      <xdr:colOff>764643</xdr:colOff>
      <xdr:row>4</xdr:row>
      <xdr:rowOff>268941</xdr:rowOff>
    </xdr:to>
    <xdr:pic>
      <xdr:nvPicPr>
        <xdr:cNvPr id="5" name="Рисунок 2" descr="wakc_logo-198x200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495905" y="464495"/>
          <a:ext cx="744988" cy="7759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971550</xdr:colOff>
      <xdr:row>2</xdr:row>
      <xdr:rowOff>9525</xdr:rowOff>
    </xdr:from>
    <xdr:to>
      <xdr:col>2</xdr:col>
      <xdr:colOff>19050</xdr:colOff>
      <xdr:row>5</xdr:row>
      <xdr:rowOff>9525</xdr:rowOff>
    </xdr:to>
    <xdr:pic>
      <xdr:nvPicPr>
        <xdr:cNvPr id="6" name="Рисунок 3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1447800" y="466725"/>
          <a:ext cx="790575" cy="800100"/>
        </a:xfrm>
        <a:prstGeom prst="rect">
          <a:avLst/>
        </a:prstGeom>
      </xdr:spPr>
    </xdr:pic>
    <xdr:clientData/>
  </xdr:twoCellAnchor>
  <xdr:twoCellAnchor editAs="twoCell">
    <xdr:from>
      <xdr:col>12</xdr:col>
      <xdr:colOff>750793</xdr:colOff>
      <xdr:row>1</xdr:row>
      <xdr:rowOff>246530</xdr:rowOff>
    </xdr:from>
    <xdr:to>
      <xdr:col>12</xdr:col>
      <xdr:colOff>1501588</xdr:colOff>
      <xdr:row>5</xdr:row>
      <xdr:rowOff>0</xdr:rowOff>
    </xdr:to>
    <xdr:pic>
      <xdr:nvPicPr>
        <xdr:cNvPr id="7" name="Рисунок 8" descr="Лого%20Клуб" hidden="0"/>
        <xdr:cNvPicPr>
          <a:picLocks noChangeAspect="1" noChangeArrowheads="1"/>
        </xdr:cNvPicPr>
      </xdr:nvPicPr>
      <xdr:blipFill>
        <a:blip r:embed="rId4"/>
        <a:stretch/>
      </xdr:blipFill>
      <xdr:spPr bwMode="auto">
        <a:xfrm>
          <a:off x="9980518" y="446555"/>
          <a:ext cx="750795" cy="81074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11</xdr:col>
      <xdr:colOff>358589</xdr:colOff>
      <xdr:row>50</xdr:row>
      <xdr:rowOff>74107</xdr:rowOff>
    </xdr:from>
    <xdr:ext cx="718436" cy="760087"/>
    <xdr:pic>
      <xdr:nvPicPr>
        <xdr:cNvPr id="8" name="Picture 9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8959664" y="13361482"/>
          <a:ext cx="718436" cy="760087"/>
        </a:xfrm>
        <a:prstGeom prst="rect">
          <a:avLst/>
        </a:prstGeom>
        <a:noFill/>
        <a:ln>
          <a:noFill/>
        </a:ln>
      </xdr:spPr>
    </xdr:pic>
    <xdr:clientData/>
  </xdr:oneCellAnchor>
  <xdr:twoCellAnchor editAs="twoCell">
    <xdr:from>
      <xdr:col>1</xdr:col>
      <xdr:colOff>19655</xdr:colOff>
      <xdr:row>50</xdr:row>
      <xdr:rowOff>7295</xdr:rowOff>
    </xdr:from>
    <xdr:to>
      <xdr:col>1</xdr:col>
      <xdr:colOff>764643</xdr:colOff>
      <xdr:row>52</xdr:row>
      <xdr:rowOff>268941</xdr:rowOff>
    </xdr:to>
    <xdr:pic>
      <xdr:nvPicPr>
        <xdr:cNvPr id="9" name="Рисунок 6" descr="wakc_logo-198x200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495905" y="13294670"/>
          <a:ext cx="744988" cy="77599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997324</xdr:colOff>
      <xdr:row>50</xdr:row>
      <xdr:rowOff>21144</xdr:rowOff>
    </xdr:from>
    <xdr:ext cx="808317" cy="790457"/>
    <xdr:pic>
      <xdr:nvPicPr>
        <xdr:cNvPr id="10" name="Рисунок 7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1473574" y="13308519"/>
          <a:ext cx="808317" cy="790457"/>
        </a:xfrm>
        <a:prstGeom prst="rect">
          <a:avLst/>
        </a:prstGeom>
      </xdr:spPr>
    </xdr:pic>
    <xdr:clientData/>
  </xdr:oneCellAnchor>
  <xdr:twoCellAnchor editAs="twoCell">
    <xdr:from>
      <xdr:col>12</xdr:col>
      <xdr:colOff>750793</xdr:colOff>
      <xdr:row>49</xdr:row>
      <xdr:rowOff>246530</xdr:rowOff>
    </xdr:from>
    <xdr:to>
      <xdr:col>12</xdr:col>
      <xdr:colOff>1501588</xdr:colOff>
      <xdr:row>53</xdr:row>
      <xdr:rowOff>0</xdr:rowOff>
    </xdr:to>
    <xdr:pic>
      <xdr:nvPicPr>
        <xdr:cNvPr id="11" name="Рисунок 8" descr="Лого%20Клуб" hidden="0"/>
        <xdr:cNvPicPr>
          <a:picLocks noChangeAspect="1" noChangeArrowheads="1"/>
        </xdr:cNvPicPr>
      </xdr:nvPicPr>
      <xdr:blipFill>
        <a:blip r:embed="rId4"/>
        <a:stretch/>
      </xdr:blipFill>
      <xdr:spPr bwMode="auto">
        <a:xfrm>
          <a:off x="9980518" y="13276730"/>
          <a:ext cx="750795" cy="810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12</xdr:col>
      <xdr:colOff>403413</xdr:colOff>
      <xdr:row>2</xdr:row>
      <xdr:rowOff>19050</xdr:rowOff>
    </xdr:from>
    <xdr:to>
      <xdr:col>13</xdr:col>
      <xdr:colOff>339680</xdr:colOff>
      <xdr:row>4</xdr:row>
      <xdr:rowOff>285749</xdr:rowOff>
    </xdr:to>
    <xdr:pic>
      <xdr:nvPicPr>
        <xdr:cNvPr id="4" name="Picture 9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9823638" y="476250"/>
          <a:ext cx="598534" cy="7810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twoCell">
    <xdr:from>
      <xdr:col>1</xdr:col>
      <xdr:colOff>19655</xdr:colOff>
      <xdr:row>2</xdr:row>
      <xdr:rowOff>7295</xdr:rowOff>
    </xdr:from>
    <xdr:to>
      <xdr:col>1</xdr:col>
      <xdr:colOff>764643</xdr:colOff>
      <xdr:row>4</xdr:row>
      <xdr:rowOff>268941</xdr:rowOff>
    </xdr:to>
    <xdr:pic>
      <xdr:nvPicPr>
        <xdr:cNvPr id="5" name="Рисунок 2" descr="wakc_logo-198x200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495905" y="464495"/>
          <a:ext cx="744988" cy="7759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971550</xdr:colOff>
      <xdr:row>2</xdr:row>
      <xdr:rowOff>9525</xdr:rowOff>
    </xdr:from>
    <xdr:to>
      <xdr:col>2</xdr:col>
      <xdr:colOff>76200</xdr:colOff>
      <xdr:row>4</xdr:row>
      <xdr:rowOff>266700</xdr:rowOff>
    </xdr:to>
    <xdr:pic>
      <xdr:nvPicPr>
        <xdr:cNvPr id="6" name="Рисунок 3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1447800" y="466725"/>
          <a:ext cx="847725" cy="771525"/>
        </a:xfrm>
        <a:prstGeom prst="rect">
          <a:avLst/>
        </a:prstGeom>
      </xdr:spPr>
    </xdr:pic>
    <xdr:clientData/>
  </xdr:twoCellAnchor>
  <xdr:twoCellAnchor editAs="twoCell">
    <xdr:from>
      <xdr:col>13</xdr:col>
      <xdr:colOff>750793</xdr:colOff>
      <xdr:row>1</xdr:row>
      <xdr:rowOff>246530</xdr:rowOff>
    </xdr:from>
    <xdr:to>
      <xdr:col>13</xdr:col>
      <xdr:colOff>1501588</xdr:colOff>
      <xdr:row>5</xdr:row>
      <xdr:rowOff>0</xdr:rowOff>
    </xdr:to>
    <xdr:pic>
      <xdr:nvPicPr>
        <xdr:cNvPr id="7" name="Рисунок 8" descr="Лого%20Клуб" hidden="0"/>
        <xdr:cNvPicPr>
          <a:picLocks noChangeAspect="1" noChangeArrowheads="1"/>
        </xdr:cNvPicPr>
      </xdr:nvPicPr>
      <xdr:blipFill>
        <a:blip r:embed="rId4"/>
        <a:stretch/>
      </xdr:blipFill>
      <xdr:spPr bwMode="auto">
        <a:xfrm>
          <a:off x="10799668" y="446555"/>
          <a:ext cx="750795" cy="810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11</xdr:col>
      <xdr:colOff>257175</xdr:colOff>
      <xdr:row>2</xdr:row>
      <xdr:rowOff>19050</xdr:rowOff>
    </xdr:from>
    <xdr:to>
      <xdr:col>12</xdr:col>
      <xdr:colOff>311105</xdr:colOff>
      <xdr:row>5</xdr:row>
      <xdr:rowOff>9525</xdr:rowOff>
    </xdr:to>
    <xdr:pic>
      <xdr:nvPicPr>
        <xdr:cNvPr id="4" name="Picture 9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9810750" y="476250"/>
          <a:ext cx="711155" cy="790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twoCell">
    <xdr:from>
      <xdr:col>1</xdr:col>
      <xdr:colOff>19655</xdr:colOff>
      <xdr:row>2</xdr:row>
      <xdr:rowOff>7295</xdr:rowOff>
    </xdr:from>
    <xdr:to>
      <xdr:col>1</xdr:col>
      <xdr:colOff>764643</xdr:colOff>
      <xdr:row>4</xdr:row>
      <xdr:rowOff>268941</xdr:rowOff>
    </xdr:to>
    <xdr:pic>
      <xdr:nvPicPr>
        <xdr:cNvPr id="5" name="Рисунок 10" descr="wakc_logo-198x200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495905" y="464495"/>
          <a:ext cx="744988" cy="7759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971550</xdr:colOff>
      <xdr:row>2</xdr:row>
      <xdr:rowOff>9525</xdr:rowOff>
    </xdr:from>
    <xdr:to>
      <xdr:col>2</xdr:col>
      <xdr:colOff>219075</xdr:colOff>
      <xdr:row>5</xdr:row>
      <xdr:rowOff>9525</xdr:rowOff>
    </xdr:to>
    <xdr:pic>
      <xdr:nvPicPr>
        <xdr:cNvPr id="6" name="Рисунок 11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1447800" y="466725"/>
          <a:ext cx="990600" cy="800100"/>
        </a:xfrm>
        <a:prstGeom prst="rect">
          <a:avLst/>
        </a:prstGeom>
      </xdr:spPr>
    </xdr:pic>
    <xdr:clientData/>
  </xdr:twoCellAnchor>
  <xdr:twoCellAnchor editAs="twoCell">
    <xdr:from>
      <xdr:col>12</xdr:col>
      <xdr:colOff>750793</xdr:colOff>
      <xdr:row>1</xdr:row>
      <xdr:rowOff>246530</xdr:rowOff>
    </xdr:from>
    <xdr:to>
      <xdr:col>12</xdr:col>
      <xdr:colOff>1501588</xdr:colOff>
      <xdr:row>5</xdr:row>
      <xdr:rowOff>0</xdr:rowOff>
    </xdr:to>
    <xdr:pic>
      <xdr:nvPicPr>
        <xdr:cNvPr id="7" name="Рисунок 8" descr="Лого%20Клуб" hidden="0"/>
        <xdr:cNvPicPr>
          <a:picLocks noChangeAspect="1" noChangeArrowheads="1"/>
        </xdr:cNvPicPr>
      </xdr:nvPicPr>
      <xdr:blipFill>
        <a:blip r:embed="rId4"/>
        <a:stretch/>
      </xdr:blipFill>
      <xdr:spPr bwMode="auto">
        <a:xfrm>
          <a:off x="10961593" y="446555"/>
          <a:ext cx="750795" cy="810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11</xdr:col>
      <xdr:colOff>257175</xdr:colOff>
      <xdr:row>2</xdr:row>
      <xdr:rowOff>19050</xdr:rowOff>
    </xdr:from>
    <xdr:to>
      <xdr:col>12</xdr:col>
      <xdr:colOff>282530</xdr:colOff>
      <xdr:row>5</xdr:row>
      <xdr:rowOff>47625</xdr:rowOff>
    </xdr:to>
    <xdr:pic>
      <xdr:nvPicPr>
        <xdr:cNvPr id="4" name="Picture 9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9153525" y="476250"/>
          <a:ext cx="682580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twoCell">
    <xdr:from>
      <xdr:col>1</xdr:col>
      <xdr:colOff>19655</xdr:colOff>
      <xdr:row>2</xdr:row>
      <xdr:rowOff>7295</xdr:rowOff>
    </xdr:from>
    <xdr:to>
      <xdr:col>1</xdr:col>
      <xdr:colOff>764643</xdr:colOff>
      <xdr:row>4</xdr:row>
      <xdr:rowOff>268941</xdr:rowOff>
    </xdr:to>
    <xdr:pic>
      <xdr:nvPicPr>
        <xdr:cNvPr id="5" name="Рисунок 10" descr="wakc_logo-198x200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495905" y="464495"/>
          <a:ext cx="744988" cy="7759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971551</xdr:colOff>
      <xdr:row>2</xdr:row>
      <xdr:rowOff>9525</xdr:rowOff>
    </xdr:from>
    <xdr:to>
      <xdr:col>2</xdr:col>
      <xdr:colOff>180975</xdr:colOff>
      <xdr:row>5</xdr:row>
      <xdr:rowOff>19050</xdr:rowOff>
    </xdr:to>
    <xdr:pic>
      <xdr:nvPicPr>
        <xdr:cNvPr id="6" name="Рисунок 11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1447801" y="466725"/>
          <a:ext cx="952499" cy="809625"/>
        </a:xfrm>
        <a:prstGeom prst="rect">
          <a:avLst/>
        </a:prstGeom>
      </xdr:spPr>
    </xdr:pic>
    <xdr:clientData/>
  </xdr:twoCellAnchor>
  <xdr:twoCellAnchor editAs="twoCell">
    <xdr:from>
      <xdr:col>12</xdr:col>
      <xdr:colOff>750793</xdr:colOff>
      <xdr:row>1</xdr:row>
      <xdr:rowOff>246530</xdr:rowOff>
    </xdr:from>
    <xdr:to>
      <xdr:col>12</xdr:col>
      <xdr:colOff>1501588</xdr:colOff>
      <xdr:row>5</xdr:row>
      <xdr:rowOff>0</xdr:rowOff>
    </xdr:to>
    <xdr:pic>
      <xdr:nvPicPr>
        <xdr:cNvPr id="7" name="Рисунок 8" descr="Лого%20Клуб" hidden="0"/>
        <xdr:cNvPicPr>
          <a:picLocks noChangeAspect="1" noChangeArrowheads="1"/>
        </xdr:cNvPicPr>
      </xdr:nvPicPr>
      <xdr:blipFill>
        <a:blip r:embed="rId4"/>
        <a:stretch/>
      </xdr:blipFill>
      <xdr:spPr bwMode="auto">
        <a:xfrm>
          <a:off x="10304368" y="446555"/>
          <a:ext cx="750795" cy="810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14</xdr:col>
      <xdr:colOff>257175</xdr:colOff>
      <xdr:row>2</xdr:row>
      <xdr:rowOff>19050</xdr:rowOff>
    </xdr:from>
    <xdr:to>
      <xdr:col>15</xdr:col>
      <xdr:colOff>253955</xdr:colOff>
      <xdr:row>5</xdr:row>
      <xdr:rowOff>56029</xdr:rowOff>
    </xdr:to>
    <xdr:pic>
      <xdr:nvPicPr>
        <xdr:cNvPr id="4" name="Picture 9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9177057" y="478491"/>
          <a:ext cx="657927" cy="8438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twoCell">
    <xdr:from>
      <xdr:col>1</xdr:col>
      <xdr:colOff>19655</xdr:colOff>
      <xdr:row>2</xdr:row>
      <xdr:rowOff>7295</xdr:rowOff>
    </xdr:from>
    <xdr:to>
      <xdr:col>1</xdr:col>
      <xdr:colOff>764643</xdr:colOff>
      <xdr:row>4</xdr:row>
      <xdr:rowOff>268941</xdr:rowOff>
    </xdr:to>
    <xdr:pic>
      <xdr:nvPicPr>
        <xdr:cNvPr id="5" name="Рисунок 2" descr="wakc_logo-198x200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495905" y="464495"/>
          <a:ext cx="744988" cy="7759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971551</xdr:colOff>
      <xdr:row>2</xdr:row>
      <xdr:rowOff>9525</xdr:rowOff>
    </xdr:from>
    <xdr:to>
      <xdr:col>2</xdr:col>
      <xdr:colOff>235324</xdr:colOff>
      <xdr:row>5</xdr:row>
      <xdr:rowOff>11206</xdr:rowOff>
    </xdr:to>
    <xdr:pic>
      <xdr:nvPicPr>
        <xdr:cNvPr id="6" name="Рисунок 3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1453405" y="468966"/>
          <a:ext cx="1011890" cy="808505"/>
        </a:xfrm>
        <a:prstGeom prst="rect">
          <a:avLst/>
        </a:prstGeom>
      </xdr:spPr>
    </xdr:pic>
    <xdr:clientData/>
  </xdr:twoCellAnchor>
  <xdr:twoCellAnchor editAs="twoCell">
    <xdr:from>
      <xdr:col>15</xdr:col>
      <xdr:colOff>750793</xdr:colOff>
      <xdr:row>1</xdr:row>
      <xdr:rowOff>246530</xdr:rowOff>
    </xdr:from>
    <xdr:to>
      <xdr:col>15</xdr:col>
      <xdr:colOff>1501588</xdr:colOff>
      <xdr:row>5</xdr:row>
      <xdr:rowOff>0</xdr:rowOff>
    </xdr:to>
    <xdr:pic>
      <xdr:nvPicPr>
        <xdr:cNvPr id="7" name="Рисунок 8" descr="Лого%20Клуб" hidden="0"/>
        <xdr:cNvPicPr>
          <a:picLocks noChangeAspect="1" noChangeArrowheads="1"/>
        </xdr:cNvPicPr>
      </xdr:nvPicPr>
      <xdr:blipFill>
        <a:blip r:embed="rId4"/>
        <a:stretch/>
      </xdr:blipFill>
      <xdr:spPr bwMode="auto">
        <a:xfrm>
          <a:off x="10304368" y="446555"/>
          <a:ext cx="750795" cy="810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>
  <namedSheetView name="View1" id="{0A0C5676-AA5F-6713-60B9-F9EBEBEEC30B}"/>
</namedSheetViews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 Id="rId2" Type="http://schemas.microsoft.com/office/2019/04/relationships/namedSheetView" Target="../namedSheetViews/namedSheetView1.xml"/><Relationship 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14.xml"/></Relationships>
</file>

<file path=xl/worksheets/_rels/sheet17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15.xml"/></Relationships>
</file>

<file path=xl/worksheets/_rels/sheet2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2.xml"/></Relationships>
</file>

<file path=xl/worksheets/_rels/sheet3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3.xml"/></Relationships>
</file>

<file path=xl/worksheets/_rels/sheet4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60">
      <selection activeCell="A44" activeCellId="0" sqref="44:44"/>
    </sheetView>
  </sheetViews>
  <sheetFormatPr defaultColWidth="7.625" defaultRowHeight="16.5"/>
  <cols>
    <col bestFit="1" customWidth="1" min="1" max="1" style="1" width="6.25"/>
    <col bestFit="1" customWidth="1" min="2" max="2" style="1" width="22.875"/>
    <col bestFit="1" customWidth="1" min="3" max="5" style="1" width="7"/>
    <col bestFit="1" customWidth="1" min="6" max="6" style="1" width="6"/>
    <col bestFit="1" customWidth="1" min="7" max="7" style="1" width="6.125"/>
    <col bestFit="1" customWidth="1" min="8" max="8" style="1" width="28.25"/>
    <col bestFit="1" customWidth="1" min="9" max="12" style="1" width="8.25"/>
    <col bestFit="1" customWidth="1" min="13" max="13" style="1" width="22.875"/>
    <col bestFit="1" customWidth="1" min="14" max="14" style="1" width="6.875"/>
    <col bestFit="1" customWidth="1" min="15" max="15" style="1" width="3.875"/>
    <col bestFit="1" customWidth="1" min="16" max="16" style="1" width="3.125"/>
    <col bestFit="1" customWidth="1" min="17" max="17" style="1" width="22.625"/>
    <col bestFit="1" min="18" max="18" style="2" width="7.625"/>
    <col bestFit="1" min="19" max="255" style="1" width="7.625"/>
    <col bestFit="1" customWidth="1" min="256" max="256" style="1" width="5.625"/>
    <col bestFit="1" customWidth="1" min="257" max="257" style="1" width="22.125"/>
    <col bestFit="1" customWidth="1" min="258" max="258" style="1" width="6.625"/>
    <col bestFit="1" customWidth="1" min="259" max="259" style="1" width="7.375"/>
    <col bestFit="1" customWidth="1" min="260" max="263" style="1" width="7.625"/>
    <col bestFit="1" customWidth="1" min="264" max="266" style="1" width="16"/>
    <col bestFit="1" customWidth="1" min="267" max="267" style="1" width="11.5"/>
    <col bestFit="1" customWidth="1" hidden="1" min="268" max="269" style="1" width="0"/>
    <col bestFit="1" customWidth="1" min="270" max="270" style="1" width="6.875"/>
    <col bestFit="1" customWidth="1" min="271" max="271" style="1" width="3.875"/>
    <col bestFit="1" customWidth="1" min="272" max="272" style="1" width="3.125"/>
    <col bestFit="1" customWidth="1" min="273" max="273" style="1" width="22.625"/>
    <col bestFit="1" min="274" max="511" style="1" width="7.625"/>
    <col bestFit="1" customWidth="1" min="512" max="512" style="1" width="5.625"/>
    <col bestFit="1" customWidth="1" min="513" max="513" style="1" width="22.125"/>
    <col bestFit="1" customWidth="1" min="514" max="514" style="1" width="6.625"/>
    <col bestFit="1" customWidth="1" min="515" max="515" style="1" width="7.375"/>
    <col bestFit="1" customWidth="1" min="516" max="519" style="1" width="7.625"/>
    <col bestFit="1" customWidth="1" min="520" max="522" style="1" width="16"/>
    <col bestFit="1" customWidth="1" min="523" max="523" style="1" width="11.5"/>
    <col bestFit="1" customWidth="1" hidden="1" min="524" max="525" style="1" width="0"/>
    <col bestFit="1" customWidth="1" min="526" max="526" style="1" width="6.875"/>
    <col bestFit="1" customWidth="1" min="527" max="527" style="1" width="3.875"/>
    <col bestFit="1" customWidth="1" min="528" max="528" style="1" width="3.125"/>
    <col bestFit="1" customWidth="1" min="529" max="529" style="1" width="22.625"/>
    <col bestFit="1" min="530" max="767" style="1" width="7.625"/>
    <col bestFit="1" customWidth="1" min="768" max="768" style="1" width="5.625"/>
    <col bestFit="1" customWidth="1" min="769" max="769" style="1" width="22.125"/>
    <col bestFit="1" customWidth="1" min="770" max="770" style="1" width="6.625"/>
    <col bestFit="1" customWidth="1" min="771" max="771" style="1" width="7.375"/>
    <col bestFit="1" customWidth="1" min="772" max="775" style="1" width="7.625"/>
    <col bestFit="1" customWidth="1" min="776" max="778" style="1" width="16"/>
    <col bestFit="1" customWidth="1" min="779" max="779" style="1" width="11.5"/>
    <col bestFit="1" customWidth="1" hidden="1" min="780" max="781" style="1" width="0"/>
    <col bestFit="1" customWidth="1" min="782" max="782" style="1" width="6.875"/>
    <col bestFit="1" customWidth="1" min="783" max="783" style="1" width="3.875"/>
    <col bestFit="1" customWidth="1" min="784" max="784" style="1" width="3.125"/>
    <col bestFit="1" customWidth="1" min="785" max="785" style="1" width="22.625"/>
    <col bestFit="1" min="786" max="1023" style="1" width="7.625"/>
    <col bestFit="1" customWidth="1" min="1024" max="1024" style="1" width="5.625"/>
    <col bestFit="1" customWidth="1" min="1025" max="1025" style="1" width="22.125"/>
    <col bestFit="1" customWidth="1" min="1026" max="1026" style="1" width="6.625"/>
    <col bestFit="1" customWidth="1" min="1027" max="1027" style="1" width="7.375"/>
    <col bestFit="1" customWidth="1" min="1028" max="1031" style="1" width="7.625"/>
    <col bestFit="1" customWidth="1" min="1032" max="1034" style="1" width="16"/>
    <col bestFit="1" customWidth="1" min="1035" max="1035" style="1" width="11.5"/>
    <col bestFit="1" customWidth="1" hidden="1" min="1036" max="1037" style="1" width="0"/>
    <col bestFit="1" customWidth="1" min="1038" max="1038" style="1" width="6.875"/>
    <col bestFit="1" customWidth="1" min="1039" max="1039" style="1" width="3.875"/>
    <col bestFit="1" customWidth="1" min="1040" max="1040" style="1" width="3.125"/>
    <col bestFit="1" customWidth="1" min="1041" max="1041" style="1" width="22.625"/>
    <col bestFit="1" min="1042" max="1279" style="1" width="7.625"/>
    <col bestFit="1" customWidth="1" min="1280" max="1280" style="1" width="5.625"/>
    <col bestFit="1" customWidth="1" min="1281" max="1281" style="1" width="22.125"/>
    <col bestFit="1" customWidth="1" min="1282" max="1282" style="1" width="6.625"/>
    <col bestFit="1" customWidth="1" min="1283" max="1283" style="1" width="7.375"/>
    <col bestFit="1" customWidth="1" min="1284" max="1287" style="1" width="7.625"/>
    <col bestFit="1" customWidth="1" min="1288" max="1290" style="1" width="16"/>
    <col bestFit="1" customWidth="1" min="1291" max="1291" style="1" width="11.5"/>
    <col bestFit="1" customWidth="1" hidden="1" min="1292" max="1293" style="1" width="0"/>
    <col bestFit="1" customWidth="1" min="1294" max="1294" style="1" width="6.875"/>
    <col bestFit="1" customWidth="1" min="1295" max="1295" style="1" width="3.875"/>
    <col bestFit="1" customWidth="1" min="1296" max="1296" style="1" width="3.125"/>
    <col bestFit="1" customWidth="1" min="1297" max="1297" style="1" width="22.625"/>
    <col bestFit="1" min="1298" max="1535" style="1" width="7.625"/>
    <col bestFit="1" customWidth="1" min="1536" max="1536" style="1" width="5.625"/>
    <col bestFit="1" customWidth="1" min="1537" max="1537" style="1" width="22.125"/>
    <col bestFit="1" customWidth="1" min="1538" max="1538" style="1" width="6.625"/>
    <col bestFit="1" customWidth="1" min="1539" max="1539" style="1" width="7.375"/>
    <col bestFit="1" customWidth="1" min="1540" max="1543" style="1" width="7.625"/>
    <col bestFit="1" customWidth="1" min="1544" max="1546" style="1" width="16"/>
    <col bestFit="1" customWidth="1" min="1547" max="1547" style="1" width="11.5"/>
    <col bestFit="1" customWidth="1" hidden="1" min="1548" max="1549" style="1" width="0"/>
    <col bestFit="1" customWidth="1" min="1550" max="1550" style="1" width="6.875"/>
    <col bestFit="1" customWidth="1" min="1551" max="1551" style="1" width="3.875"/>
    <col bestFit="1" customWidth="1" min="1552" max="1552" style="1" width="3.125"/>
    <col bestFit="1" customWidth="1" min="1553" max="1553" style="1" width="22.625"/>
    <col bestFit="1" min="1554" max="1791" style="1" width="7.625"/>
    <col bestFit="1" customWidth="1" min="1792" max="1792" style="1" width="5.625"/>
    <col bestFit="1" customWidth="1" min="1793" max="1793" style="1" width="22.125"/>
    <col bestFit="1" customWidth="1" min="1794" max="1794" style="1" width="6.625"/>
    <col bestFit="1" customWidth="1" min="1795" max="1795" style="1" width="7.375"/>
    <col bestFit="1" customWidth="1" min="1796" max="1799" style="1" width="7.625"/>
    <col bestFit="1" customWidth="1" min="1800" max="1802" style="1" width="16"/>
    <col bestFit="1" customWidth="1" min="1803" max="1803" style="1" width="11.5"/>
    <col bestFit="1" customWidth="1" hidden="1" min="1804" max="1805" style="1" width="0"/>
    <col bestFit="1" customWidth="1" min="1806" max="1806" style="1" width="6.875"/>
    <col bestFit="1" customWidth="1" min="1807" max="1807" style="1" width="3.875"/>
    <col bestFit="1" customWidth="1" min="1808" max="1808" style="1" width="3.125"/>
    <col bestFit="1" customWidth="1" min="1809" max="1809" style="1" width="22.625"/>
    <col bestFit="1" min="1810" max="2047" style="1" width="7.625"/>
    <col bestFit="1" customWidth="1" min="2048" max="2048" style="1" width="5.625"/>
    <col bestFit="1" customWidth="1" min="2049" max="2049" style="1" width="22.125"/>
    <col bestFit="1" customWidth="1" min="2050" max="2050" style="1" width="6.625"/>
    <col bestFit="1" customWidth="1" min="2051" max="2051" style="1" width="7.375"/>
    <col bestFit="1" customWidth="1" min="2052" max="2055" style="1" width="7.625"/>
    <col bestFit="1" customWidth="1" min="2056" max="2058" style="1" width="16"/>
    <col bestFit="1" customWidth="1" min="2059" max="2059" style="1" width="11.5"/>
    <col bestFit="1" customWidth="1" hidden="1" min="2060" max="2061" style="1" width="0"/>
    <col bestFit="1" customWidth="1" min="2062" max="2062" style="1" width="6.875"/>
    <col bestFit="1" customWidth="1" min="2063" max="2063" style="1" width="3.875"/>
    <col bestFit="1" customWidth="1" min="2064" max="2064" style="1" width="3.125"/>
    <col bestFit="1" customWidth="1" min="2065" max="2065" style="1" width="22.625"/>
    <col bestFit="1" min="2066" max="2303" style="1" width="7.625"/>
    <col bestFit="1" customWidth="1" min="2304" max="2304" style="1" width="5.625"/>
    <col bestFit="1" customWidth="1" min="2305" max="2305" style="1" width="22.125"/>
    <col bestFit="1" customWidth="1" min="2306" max="2306" style="1" width="6.625"/>
    <col bestFit="1" customWidth="1" min="2307" max="2307" style="1" width="7.375"/>
    <col bestFit="1" customWidth="1" min="2308" max="2311" style="1" width="7.625"/>
    <col bestFit="1" customWidth="1" min="2312" max="2314" style="1" width="16"/>
    <col bestFit="1" customWidth="1" min="2315" max="2315" style="1" width="11.5"/>
    <col bestFit="1" customWidth="1" hidden="1" min="2316" max="2317" style="1" width="0"/>
    <col bestFit="1" customWidth="1" min="2318" max="2318" style="1" width="6.875"/>
    <col bestFit="1" customWidth="1" min="2319" max="2319" style="1" width="3.875"/>
    <col bestFit="1" customWidth="1" min="2320" max="2320" style="1" width="3.125"/>
    <col bestFit="1" customWidth="1" min="2321" max="2321" style="1" width="22.625"/>
    <col bestFit="1" min="2322" max="2559" style="1" width="7.625"/>
    <col bestFit="1" customWidth="1" min="2560" max="2560" style="1" width="5.625"/>
    <col bestFit="1" customWidth="1" min="2561" max="2561" style="1" width="22.125"/>
    <col bestFit="1" customWidth="1" min="2562" max="2562" style="1" width="6.625"/>
    <col bestFit="1" customWidth="1" min="2563" max="2563" style="1" width="7.375"/>
    <col bestFit="1" customWidth="1" min="2564" max="2567" style="1" width="7.625"/>
    <col bestFit="1" customWidth="1" min="2568" max="2570" style="1" width="16"/>
    <col bestFit="1" customWidth="1" min="2571" max="2571" style="1" width="11.5"/>
    <col bestFit="1" customWidth="1" hidden="1" min="2572" max="2573" style="1" width="0"/>
    <col bestFit="1" customWidth="1" min="2574" max="2574" style="1" width="6.875"/>
    <col bestFit="1" customWidth="1" min="2575" max="2575" style="1" width="3.875"/>
    <col bestFit="1" customWidth="1" min="2576" max="2576" style="1" width="3.125"/>
    <col bestFit="1" customWidth="1" min="2577" max="2577" style="1" width="22.625"/>
    <col bestFit="1" min="2578" max="2815" style="1" width="7.625"/>
    <col bestFit="1" customWidth="1" min="2816" max="2816" style="1" width="5.625"/>
    <col bestFit="1" customWidth="1" min="2817" max="2817" style="1" width="22.125"/>
    <col bestFit="1" customWidth="1" min="2818" max="2818" style="1" width="6.625"/>
    <col bestFit="1" customWidth="1" min="2819" max="2819" style="1" width="7.375"/>
    <col bestFit="1" customWidth="1" min="2820" max="2823" style="1" width="7.625"/>
    <col bestFit="1" customWidth="1" min="2824" max="2826" style="1" width="16"/>
    <col bestFit="1" customWidth="1" min="2827" max="2827" style="1" width="11.5"/>
    <col bestFit="1" customWidth="1" hidden="1" min="2828" max="2829" style="1" width="0"/>
    <col bestFit="1" customWidth="1" min="2830" max="2830" style="1" width="6.875"/>
    <col bestFit="1" customWidth="1" min="2831" max="2831" style="1" width="3.875"/>
    <col bestFit="1" customWidth="1" min="2832" max="2832" style="1" width="3.125"/>
    <col bestFit="1" customWidth="1" min="2833" max="2833" style="1" width="22.625"/>
    <col bestFit="1" min="2834" max="3071" style="1" width="7.625"/>
    <col bestFit="1" customWidth="1" min="3072" max="3072" style="1" width="5.625"/>
    <col bestFit="1" customWidth="1" min="3073" max="3073" style="1" width="22.125"/>
    <col bestFit="1" customWidth="1" min="3074" max="3074" style="1" width="6.625"/>
    <col bestFit="1" customWidth="1" min="3075" max="3075" style="1" width="7.375"/>
    <col bestFit="1" customWidth="1" min="3076" max="3079" style="1" width="7.625"/>
    <col bestFit="1" customWidth="1" min="3080" max="3082" style="1" width="16"/>
    <col bestFit="1" customWidth="1" min="3083" max="3083" style="1" width="11.5"/>
    <col bestFit="1" customWidth="1" hidden="1" min="3084" max="3085" style="1" width="0"/>
    <col bestFit="1" customWidth="1" min="3086" max="3086" style="1" width="6.875"/>
    <col bestFit="1" customWidth="1" min="3087" max="3087" style="1" width="3.875"/>
    <col bestFit="1" customWidth="1" min="3088" max="3088" style="1" width="3.125"/>
    <col bestFit="1" customWidth="1" min="3089" max="3089" style="1" width="22.625"/>
    <col bestFit="1" min="3090" max="3327" style="1" width="7.625"/>
    <col bestFit="1" customWidth="1" min="3328" max="3328" style="1" width="5.625"/>
    <col bestFit="1" customWidth="1" min="3329" max="3329" style="1" width="22.125"/>
    <col bestFit="1" customWidth="1" min="3330" max="3330" style="1" width="6.625"/>
    <col bestFit="1" customWidth="1" min="3331" max="3331" style="1" width="7.375"/>
    <col bestFit="1" customWidth="1" min="3332" max="3335" style="1" width="7.625"/>
    <col bestFit="1" customWidth="1" min="3336" max="3338" style="1" width="16"/>
    <col bestFit="1" customWidth="1" min="3339" max="3339" style="1" width="11.5"/>
    <col bestFit="1" customWidth="1" hidden="1" min="3340" max="3341" style="1" width="0"/>
    <col bestFit="1" customWidth="1" min="3342" max="3342" style="1" width="6.875"/>
    <col bestFit="1" customWidth="1" min="3343" max="3343" style="1" width="3.875"/>
    <col bestFit="1" customWidth="1" min="3344" max="3344" style="1" width="3.125"/>
    <col bestFit="1" customWidth="1" min="3345" max="3345" style="1" width="22.625"/>
    <col bestFit="1" min="3346" max="3583" style="1" width="7.625"/>
    <col bestFit="1" customWidth="1" min="3584" max="3584" style="1" width="5.625"/>
    <col bestFit="1" customWidth="1" min="3585" max="3585" style="1" width="22.125"/>
    <col bestFit="1" customWidth="1" min="3586" max="3586" style="1" width="6.625"/>
    <col bestFit="1" customWidth="1" min="3587" max="3587" style="1" width="7.375"/>
    <col bestFit="1" customWidth="1" min="3588" max="3591" style="1" width="7.625"/>
    <col bestFit="1" customWidth="1" min="3592" max="3594" style="1" width="16"/>
    <col bestFit="1" customWidth="1" min="3595" max="3595" style="1" width="11.5"/>
    <col bestFit="1" customWidth="1" hidden="1" min="3596" max="3597" style="1" width="0"/>
    <col bestFit="1" customWidth="1" min="3598" max="3598" style="1" width="6.875"/>
    <col bestFit="1" customWidth="1" min="3599" max="3599" style="1" width="3.875"/>
    <col bestFit="1" customWidth="1" min="3600" max="3600" style="1" width="3.125"/>
    <col bestFit="1" customWidth="1" min="3601" max="3601" style="1" width="22.625"/>
    <col bestFit="1" min="3602" max="3839" style="1" width="7.625"/>
    <col bestFit="1" customWidth="1" min="3840" max="3840" style="1" width="5.625"/>
    <col bestFit="1" customWidth="1" min="3841" max="3841" style="1" width="22.125"/>
    <col bestFit="1" customWidth="1" min="3842" max="3842" style="1" width="6.625"/>
    <col bestFit="1" customWidth="1" min="3843" max="3843" style="1" width="7.375"/>
    <col bestFit="1" customWidth="1" min="3844" max="3847" style="1" width="7.625"/>
    <col bestFit="1" customWidth="1" min="3848" max="3850" style="1" width="16"/>
    <col bestFit="1" customWidth="1" min="3851" max="3851" style="1" width="11.5"/>
    <col bestFit="1" customWidth="1" hidden="1" min="3852" max="3853" style="1" width="0"/>
    <col bestFit="1" customWidth="1" min="3854" max="3854" style="1" width="6.875"/>
    <col bestFit="1" customWidth="1" min="3855" max="3855" style="1" width="3.875"/>
    <col bestFit="1" customWidth="1" min="3856" max="3856" style="1" width="3.125"/>
    <col bestFit="1" customWidth="1" min="3857" max="3857" style="1" width="22.625"/>
    <col bestFit="1" min="3858" max="4095" style="1" width="7.625"/>
    <col bestFit="1" customWidth="1" min="4096" max="4096" style="1" width="5.625"/>
    <col bestFit="1" customWidth="1" min="4097" max="4097" style="1" width="22.125"/>
    <col bestFit="1" customWidth="1" min="4098" max="4098" style="1" width="6.625"/>
    <col bestFit="1" customWidth="1" min="4099" max="4099" style="1" width="7.375"/>
    <col bestFit="1" customWidth="1" min="4100" max="4103" style="1" width="7.625"/>
    <col bestFit="1" customWidth="1" min="4104" max="4106" style="1" width="16"/>
    <col bestFit="1" customWidth="1" min="4107" max="4107" style="1" width="11.5"/>
    <col bestFit="1" customWidth="1" hidden="1" min="4108" max="4109" style="1" width="0"/>
    <col bestFit="1" customWidth="1" min="4110" max="4110" style="1" width="6.875"/>
    <col bestFit="1" customWidth="1" min="4111" max="4111" style="1" width="3.875"/>
    <col bestFit="1" customWidth="1" min="4112" max="4112" style="1" width="3.125"/>
    <col bestFit="1" customWidth="1" min="4113" max="4113" style="1" width="22.625"/>
    <col bestFit="1" min="4114" max="4351" style="1" width="7.625"/>
    <col bestFit="1" customWidth="1" min="4352" max="4352" style="1" width="5.625"/>
    <col bestFit="1" customWidth="1" min="4353" max="4353" style="1" width="22.125"/>
    <col bestFit="1" customWidth="1" min="4354" max="4354" style="1" width="6.625"/>
    <col bestFit="1" customWidth="1" min="4355" max="4355" style="1" width="7.375"/>
    <col bestFit="1" customWidth="1" min="4356" max="4359" style="1" width="7.625"/>
    <col bestFit="1" customWidth="1" min="4360" max="4362" style="1" width="16"/>
    <col bestFit="1" customWidth="1" min="4363" max="4363" style="1" width="11.5"/>
    <col bestFit="1" customWidth="1" hidden="1" min="4364" max="4365" style="1" width="0"/>
    <col bestFit="1" customWidth="1" min="4366" max="4366" style="1" width="6.875"/>
    <col bestFit="1" customWidth="1" min="4367" max="4367" style="1" width="3.875"/>
    <col bestFit="1" customWidth="1" min="4368" max="4368" style="1" width="3.125"/>
    <col bestFit="1" customWidth="1" min="4369" max="4369" style="1" width="22.625"/>
    <col bestFit="1" min="4370" max="4607" style="1" width="7.625"/>
    <col bestFit="1" customWidth="1" min="4608" max="4608" style="1" width="5.625"/>
    <col bestFit="1" customWidth="1" min="4609" max="4609" style="1" width="22.125"/>
    <col bestFit="1" customWidth="1" min="4610" max="4610" style="1" width="6.625"/>
    <col bestFit="1" customWidth="1" min="4611" max="4611" style="1" width="7.375"/>
    <col bestFit="1" customWidth="1" min="4612" max="4615" style="1" width="7.625"/>
    <col bestFit="1" customWidth="1" min="4616" max="4618" style="1" width="16"/>
    <col bestFit="1" customWidth="1" min="4619" max="4619" style="1" width="11.5"/>
    <col bestFit="1" customWidth="1" hidden="1" min="4620" max="4621" style="1" width="0"/>
    <col bestFit="1" customWidth="1" min="4622" max="4622" style="1" width="6.875"/>
    <col bestFit="1" customWidth="1" min="4623" max="4623" style="1" width="3.875"/>
    <col bestFit="1" customWidth="1" min="4624" max="4624" style="1" width="3.125"/>
    <col bestFit="1" customWidth="1" min="4625" max="4625" style="1" width="22.625"/>
    <col bestFit="1" min="4626" max="4863" style="1" width="7.625"/>
    <col bestFit="1" customWidth="1" min="4864" max="4864" style="1" width="5.625"/>
    <col bestFit="1" customWidth="1" min="4865" max="4865" style="1" width="22.125"/>
    <col bestFit="1" customWidth="1" min="4866" max="4866" style="1" width="6.625"/>
    <col bestFit="1" customWidth="1" min="4867" max="4867" style="1" width="7.375"/>
    <col bestFit="1" customWidth="1" min="4868" max="4871" style="1" width="7.625"/>
    <col bestFit="1" customWidth="1" min="4872" max="4874" style="1" width="16"/>
    <col bestFit="1" customWidth="1" min="4875" max="4875" style="1" width="11.5"/>
    <col bestFit="1" customWidth="1" hidden="1" min="4876" max="4877" style="1" width="0"/>
    <col bestFit="1" customWidth="1" min="4878" max="4878" style="1" width="6.875"/>
    <col bestFit="1" customWidth="1" min="4879" max="4879" style="1" width="3.875"/>
    <col bestFit="1" customWidth="1" min="4880" max="4880" style="1" width="3.125"/>
    <col bestFit="1" customWidth="1" min="4881" max="4881" style="1" width="22.625"/>
    <col bestFit="1" min="4882" max="5119" style="1" width="7.625"/>
    <col bestFit="1" customWidth="1" min="5120" max="5120" style="1" width="5.625"/>
    <col bestFit="1" customWidth="1" min="5121" max="5121" style="1" width="22.125"/>
    <col bestFit="1" customWidth="1" min="5122" max="5122" style="1" width="6.625"/>
    <col bestFit="1" customWidth="1" min="5123" max="5123" style="1" width="7.375"/>
    <col bestFit="1" customWidth="1" min="5124" max="5127" style="1" width="7.625"/>
    <col bestFit="1" customWidth="1" min="5128" max="5130" style="1" width="16"/>
    <col bestFit="1" customWidth="1" min="5131" max="5131" style="1" width="11.5"/>
    <col bestFit="1" customWidth="1" hidden="1" min="5132" max="5133" style="1" width="0"/>
    <col bestFit="1" customWidth="1" min="5134" max="5134" style="1" width="6.875"/>
    <col bestFit="1" customWidth="1" min="5135" max="5135" style="1" width="3.875"/>
    <col bestFit="1" customWidth="1" min="5136" max="5136" style="1" width="3.125"/>
    <col bestFit="1" customWidth="1" min="5137" max="5137" style="1" width="22.625"/>
    <col bestFit="1" min="5138" max="5375" style="1" width="7.625"/>
    <col bestFit="1" customWidth="1" min="5376" max="5376" style="1" width="5.625"/>
    <col bestFit="1" customWidth="1" min="5377" max="5377" style="1" width="22.125"/>
    <col bestFit="1" customWidth="1" min="5378" max="5378" style="1" width="6.625"/>
    <col bestFit="1" customWidth="1" min="5379" max="5379" style="1" width="7.375"/>
    <col bestFit="1" customWidth="1" min="5380" max="5383" style="1" width="7.625"/>
    <col bestFit="1" customWidth="1" min="5384" max="5386" style="1" width="16"/>
    <col bestFit="1" customWidth="1" min="5387" max="5387" style="1" width="11.5"/>
    <col bestFit="1" customWidth="1" hidden="1" min="5388" max="5389" style="1" width="0"/>
    <col bestFit="1" customWidth="1" min="5390" max="5390" style="1" width="6.875"/>
    <col bestFit="1" customWidth="1" min="5391" max="5391" style="1" width="3.875"/>
    <col bestFit="1" customWidth="1" min="5392" max="5392" style="1" width="3.125"/>
    <col bestFit="1" customWidth="1" min="5393" max="5393" style="1" width="22.625"/>
    <col bestFit="1" min="5394" max="5631" style="1" width="7.625"/>
    <col bestFit="1" customWidth="1" min="5632" max="5632" style="1" width="5.625"/>
    <col bestFit="1" customWidth="1" min="5633" max="5633" style="1" width="22.125"/>
    <col bestFit="1" customWidth="1" min="5634" max="5634" style="1" width="6.625"/>
    <col bestFit="1" customWidth="1" min="5635" max="5635" style="1" width="7.375"/>
    <col bestFit="1" customWidth="1" min="5636" max="5639" style="1" width="7.625"/>
    <col bestFit="1" customWidth="1" min="5640" max="5642" style="1" width="16"/>
    <col bestFit="1" customWidth="1" min="5643" max="5643" style="1" width="11.5"/>
    <col bestFit="1" customWidth="1" hidden="1" min="5644" max="5645" style="1" width="0"/>
    <col bestFit="1" customWidth="1" min="5646" max="5646" style="1" width="6.875"/>
    <col bestFit="1" customWidth="1" min="5647" max="5647" style="1" width="3.875"/>
    <col bestFit="1" customWidth="1" min="5648" max="5648" style="1" width="3.125"/>
    <col bestFit="1" customWidth="1" min="5649" max="5649" style="1" width="22.625"/>
    <col bestFit="1" min="5650" max="5887" style="1" width="7.625"/>
    <col bestFit="1" customWidth="1" min="5888" max="5888" style="1" width="5.625"/>
    <col bestFit="1" customWidth="1" min="5889" max="5889" style="1" width="22.125"/>
    <col bestFit="1" customWidth="1" min="5890" max="5890" style="1" width="6.625"/>
    <col bestFit="1" customWidth="1" min="5891" max="5891" style="1" width="7.375"/>
    <col bestFit="1" customWidth="1" min="5892" max="5895" style="1" width="7.625"/>
    <col bestFit="1" customWidth="1" min="5896" max="5898" style="1" width="16"/>
    <col bestFit="1" customWidth="1" min="5899" max="5899" style="1" width="11.5"/>
    <col bestFit="1" customWidth="1" hidden="1" min="5900" max="5901" style="1" width="0"/>
    <col bestFit="1" customWidth="1" min="5902" max="5902" style="1" width="6.875"/>
    <col bestFit="1" customWidth="1" min="5903" max="5903" style="1" width="3.875"/>
    <col bestFit="1" customWidth="1" min="5904" max="5904" style="1" width="3.125"/>
    <col bestFit="1" customWidth="1" min="5905" max="5905" style="1" width="22.625"/>
    <col bestFit="1" min="5906" max="6143" style="1" width="7.625"/>
    <col bestFit="1" customWidth="1" min="6144" max="6144" style="1" width="5.625"/>
    <col bestFit="1" customWidth="1" min="6145" max="6145" style="1" width="22.125"/>
    <col bestFit="1" customWidth="1" min="6146" max="6146" style="1" width="6.625"/>
    <col bestFit="1" customWidth="1" min="6147" max="6147" style="1" width="7.375"/>
    <col bestFit="1" customWidth="1" min="6148" max="6151" style="1" width="7.625"/>
    <col bestFit="1" customWidth="1" min="6152" max="6154" style="1" width="16"/>
    <col bestFit="1" customWidth="1" min="6155" max="6155" style="1" width="11.5"/>
    <col bestFit="1" customWidth="1" hidden="1" min="6156" max="6157" style="1" width="0"/>
    <col bestFit="1" customWidth="1" min="6158" max="6158" style="1" width="6.875"/>
    <col bestFit="1" customWidth="1" min="6159" max="6159" style="1" width="3.875"/>
    <col bestFit="1" customWidth="1" min="6160" max="6160" style="1" width="3.125"/>
    <col bestFit="1" customWidth="1" min="6161" max="6161" style="1" width="22.625"/>
    <col bestFit="1" min="6162" max="6399" style="1" width="7.625"/>
    <col bestFit="1" customWidth="1" min="6400" max="6400" style="1" width="5.625"/>
    <col bestFit="1" customWidth="1" min="6401" max="6401" style="1" width="22.125"/>
    <col bestFit="1" customWidth="1" min="6402" max="6402" style="1" width="6.625"/>
    <col bestFit="1" customWidth="1" min="6403" max="6403" style="1" width="7.375"/>
    <col bestFit="1" customWidth="1" min="6404" max="6407" style="1" width="7.625"/>
    <col bestFit="1" customWidth="1" min="6408" max="6410" style="1" width="16"/>
    <col bestFit="1" customWidth="1" min="6411" max="6411" style="1" width="11.5"/>
    <col bestFit="1" customWidth="1" hidden="1" min="6412" max="6413" style="1" width="0"/>
    <col bestFit="1" customWidth="1" min="6414" max="6414" style="1" width="6.875"/>
    <col bestFit="1" customWidth="1" min="6415" max="6415" style="1" width="3.875"/>
    <col bestFit="1" customWidth="1" min="6416" max="6416" style="1" width="3.125"/>
    <col bestFit="1" customWidth="1" min="6417" max="6417" style="1" width="22.625"/>
    <col bestFit="1" min="6418" max="6655" style="1" width="7.625"/>
    <col bestFit="1" customWidth="1" min="6656" max="6656" style="1" width="5.625"/>
    <col bestFit="1" customWidth="1" min="6657" max="6657" style="1" width="22.125"/>
    <col bestFit="1" customWidth="1" min="6658" max="6658" style="1" width="6.625"/>
    <col bestFit="1" customWidth="1" min="6659" max="6659" style="1" width="7.375"/>
    <col bestFit="1" customWidth="1" min="6660" max="6663" style="1" width="7.625"/>
    <col bestFit="1" customWidth="1" min="6664" max="6666" style="1" width="16"/>
    <col bestFit="1" customWidth="1" min="6667" max="6667" style="1" width="11.5"/>
    <col bestFit="1" customWidth="1" hidden="1" min="6668" max="6669" style="1" width="0"/>
    <col bestFit="1" customWidth="1" min="6670" max="6670" style="1" width="6.875"/>
    <col bestFit="1" customWidth="1" min="6671" max="6671" style="1" width="3.875"/>
    <col bestFit="1" customWidth="1" min="6672" max="6672" style="1" width="3.125"/>
    <col bestFit="1" customWidth="1" min="6673" max="6673" style="1" width="22.625"/>
    <col bestFit="1" min="6674" max="6911" style="1" width="7.625"/>
    <col bestFit="1" customWidth="1" min="6912" max="6912" style="1" width="5.625"/>
    <col bestFit="1" customWidth="1" min="6913" max="6913" style="1" width="22.125"/>
    <col bestFit="1" customWidth="1" min="6914" max="6914" style="1" width="6.625"/>
    <col bestFit="1" customWidth="1" min="6915" max="6915" style="1" width="7.375"/>
    <col bestFit="1" customWidth="1" min="6916" max="6919" style="1" width="7.625"/>
    <col bestFit="1" customWidth="1" min="6920" max="6922" style="1" width="16"/>
    <col bestFit="1" customWidth="1" min="6923" max="6923" style="1" width="11.5"/>
    <col bestFit="1" customWidth="1" hidden="1" min="6924" max="6925" style="1" width="0"/>
    <col bestFit="1" customWidth="1" min="6926" max="6926" style="1" width="6.875"/>
    <col bestFit="1" customWidth="1" min="6927" max="6927" style="1" width="3.875"/>
    <col bestFit="1" customWidth="1" min="6928" max="6928" style="1" width="3.125"/>
    <col bestFit="1" customWidth="1" min="6929" max="6929" style="1" width="22.625"/>
    <col bestFit="1" min="6930" max="7167" style="1" width="7.625"/>
    <col bestFit="1" customWidth="1" min="7168" max="7168" style="1" width="5.625"/>
    <col bestFit="1" customWidth="1" min="7169" max="7169" style="1" width="22.125"/>
    <col bestFit="1" customWidth="1" min="7170" max="7170" style="1" width="6.625"/>
    <col bestFit="1" customWidth="1" min="7171" max="7171" style="1" width="7.375"/>
    <col bestFit="1" customWidth="1" min="7172" max="7175" style="1" width="7.625"/>
    <col bestFit="1" customWidth="1" min="7176" max="7178" style="1" width="16"/>
    <col bestFit="1" customWidth="1" min="7179" max="7179" style="1" width="11.5"/>
    <col bestFit="1" customWidth="1" hidden="1" min="7180" max="7181" style="1" width="0"/>
    <col bestFit="1" customWidth="1" min="7182" max="7182" style="1" width="6.875"/>
    <col bestFit="1" customWidth="1" min="7183" max="7183" style="1" width="3.875"/>
    <col bestFit="1" customWidth="1" min="7184" max="7184" style="1" width="3.125"/>
    <col bestFit="1" customWidth="1" min="7185" max="7185" style="1" width="22.625"/>
    <col bestFit="1" min="7186" max="7423" style="1" width="7.625"/>
    <col bestFit="1" customWidth="1" min="7424" max="7424" style="1" width="5.625"/>
    <col bestFit="1" customWidth="1" min="7425" max="7425" style="1" width="22.125"/>
    <col bestFit="1" customWidth="1" min="7426" max="7426" style="1" width="6.625"/>
    <col bestFit="1" customWidth="1" min="7427" max="7427" style="1" width="7.375"/>
    <col bestFit="1" customWidth="1" min="7428" max="7431" style="1" width="7.625"/>
    <col bestFit="1" customWidth="1" min="7432" max="7434" style="1" width="16"/>
    <col bestFit="1" customWidth="1" min="7435" max="7435" style="1" width="11.5"/>
    <col bestFit="1" customWidth="1" hidden="1" min="7436" max="7437" style="1" width="0"/>
    <col bestFit="1" customWidth="1" min="7438" max="7438" style="1" width="6.875"/>
    <col bestFit="1" customWidth="1" min="7439" max="7439" style="1" width="3.875"/>
    <col bestFit="1" customWidth="1" min="7440" max="7440" style="1" width="3.125"/>
    <col bestFit="1" customWidth="1" min="7441" max="7441" style="1" width="22.625"/>
    <col bestFit="1" min="7442" max="7679" style="1" width="7.625"/>
    <col bestFit="1" customWidth="1" min="7680" max="7680" style="1" width="5.625"/>
    <col bestFit="1" customWidth="1" min="7681" max="7681" style="1" width="22.125"/>
    <col bestFit="1" customWidth="1" min="7682" max="7682" style="1" width="6.625"/>
    <col bestFit="1" customWidth="1" min="7683" max="7683" style="1" width="7.375"/>
    <col bestFit="1" customWidth="1" min="7684" max="7687" style="1" width="7.625"/>
    <col bestFit="1" customWidth="1" min="7688" max="7690" style="1" width="16"/>
    <col bestFit="1" customWidth="1" min="7691" max="7691" style="1" width="11.5"/>
    <col bestFit="1" customWidth="1" hidden="1" min="7692" max="7693" style="1" width="0"/>
    <col bestFit="1" customWidth="1" min="7694" max="7694" style="1" width="6.875"/>
    <col bestFit="1" customWidth="1" min="7695" max="7695" style="1" width="3.875"/>
    <col bestFit="1" customWidth="1" min="7696" max="7696" style="1" width="3.125"/>
    <col bestFit="1" customWidth="1" min="7697" max="7697" style="1" width="22.625"/>
    <col bestFit="1" min="7698" max="7935" style="1" width="7.625"/>
    <col bestFit="1" customWidth="1" min="7936" max="7936" style="1" width="5.625"/>
    <col bestFit="1" customWidth="1" min="7937" max="7937" style="1" width="22.125"/>
    <col bestFit="1" customWidth="1" min="7938" max="7938" style="1" width="6.625"/>
    <col bestFit="1" customWidth="1" min="7939" max="7939" style="1" width="7.375"/>
    <col bestFit="1" customWidth="1" min="7940" max="7943" style="1" width="7.625"/>
    <col bestFit="1" customWidth="1" min="7944" max="7946" style="1" width="16"/>
    <col bestFit="1" customWidth="1" min="7947" max="7947" style="1" width="11.5"/>
    <col bestFit="1" customWidth="1" hidden="1" min="7948" max="7949" style="1" width="0"/>
    <col bestFit="1" customWidth="1" min="7950" max="7950" style="1" width="6.875"/>
    <col bestFit="1" customWidth="1" min="7951" max="7951" style="1" width="3.875"/>
    <col bestFit="1" customWidth="1" min="7952" max="7952" style="1" width="3.125"/>
    <col bestFit="1" customWidth="1" min="7953" max="7953" style="1" width="22.625"/>
    <col bestFit="1" min="7954" max="8191" style="1" width="7.625"/>
    <col bestFit="1" customWidth="1" min="8192" max="8192" style="1" width="5.625"/>
    <col bestFit="1" customWidth="1" min="8193" max="8193" style="1" width="22.125"/>
    <col bestFit="1" customWidth="1" min="8194" max="8194" style="1" width="6.625"/>
    <col bestFit="1" customWidth="1" min="8195" max="8195" style="1" width="7.375"/>
    <col bestFit="1" customWidth="1" min="8196" max="8199" style="1" width="7.625"/>
    <col bestFit="1" customWidth="1" min="8200" max="8202" style="1" width="16"/>
    <col bestFit="1" customWidth="1" min="8203" max="8203" style="1" width="11.5"/>
    <col bestFit="1" customWidth="1" hidden="1" min="8204" max="8205" style="1" width="0"/>
    <col bestFit="1" customWidth="1" min="8206" max="8206" style="1" width="6.875"/>
    <col bestFit="1" customWidth="1" min="8207" max="8207" style="1" width="3.875"/>
    <col bestFit="1" customWidth="1" min="8208" max="8208" style="1" width="3.125"/>
    <col bestFit="1" customWidth="1" min="8209" max="8209" style="1" width="22.625"/>
    <col bestFit="1" min="8210" max="8447" style="1" width="7.625"/>
    <col bestFit="1" customWidth="1" min="8448" max="8448" style="1" width="5.625"/>
    <col bestFit="1" customWidth="1" min="8449" max="8449" style="1" width="22.125"/>
    <col bestFit="1" customWidth="1" min="8450" max="8450" style="1" width="6.625"/>
    <col bestFit="1" customWidth="1" min="8451" max="8451" style="1" width="7.375"/>
    <col bestFit="1" customWidth="1" min="8452" max="8455" style="1" width="7.625"/>
    <col bestFit="1" customWidth="1" min="8456" max="8458" style="1" width="16"/>
    <col bestFit="1" customWidth="1" min="8459" max="8459" style="1" width="11.5"/>
    <col bestFit="1" customWidth="1" hidden="1" min="8460" max="8461" style="1" width="0"/>
    <col bestFit="1" customWidth="1" min="8462" max="8462" style="1" width="6.875"/>
    <col bestFit="1" customWidth="1" min="8463" max="8463" style="1" width="3.875"/>
    <col bestFit="1" customWidth="1" min="8464" max="8464" style="1" width="3.125"/>
    <col bestFit="1" customWidth="1" min="8465" max="8465" style="1" width="22.625"/>
    <col bestFit="1" min="8466" max="8703" style="1" width="7.625"/>
    <col bestFit="1" customWidth="1" min="8704" max="8704" style="1" width="5.625"/>
    <col bestFit="1" customWidth="1" min="8705" max="8705" style="1" width="22.125"/>
    <col bestFit="1" customWidth="1" min="8706" max="8706" style="1" width="6.625"/>
    <col bestFit="1" customWidth="1" min="8707" max="8707" style="1" width="7.375"/>
    <col bestFit="1" customWidth="1" min="8708" max="8711" style="1" width="7.625"/>
    <col bestFit="1" customWidth="1" min="8712" max="8714" style="1" width="16"/>
    <col bestFit="1" customWidth="1" min="8715" max="8715" style="1" width="11.5"/>
    <col bestFit="1" customWidth="1" hidden="1" min="8716" max="8717" style="1" width="0"/>
    <col bestFit="1" customWidth="1" min="8718" max="8718" style="1" width="6.875"/>
    <col bestFit="1" customWidth="1" min="8719" max="8719" style="1" width="3.875"/>
    <col bestFit="1" customWidth="1" min="8720" max="8720" style="1" width="3.125"/>
    <col bestFit="1" customWidth="1" min="8721" max="8721" style="1" width="22.625"/>
    <col bestFit="1" min="8722" max="8959" style="1" width="7.625"/>
    <col bestFit="1" customWidth="1" min="8960" max="8960" style="1" width="5.625"/>
    <col bestFit="1" customWidth="1" min="8961" max="8961" style="1" width="22.125"/>
    <col bestFit="1" customWidth="1" min="8962" max="8962" style="1" width="6.625"/>
    <col bestFit="1" customWidth="1" min="8963" max="8963" style="1" width="7.375"/>
    <col bestFit="1" customWidth="1" min="8964" max="8967" style="1" width="7.625"/>
    <col bestFit="1" customWidth="1" min="8968" max="8970" style="1" width="16"/>
    <col bestFit="1" customWidth="1" min="8971" max="8971" style="1" width="11.5"/>
    <col bestFit="1" customWidth="1" hidden="1" min="8972" max="8973" style="1" width="0"/>
    <col bestFit="1" customWidth="1" min="8974" max="8974" style="1" width="6.875"/>
    <col bestFit="1" customWidth="1" min="8975" max="8975" style="1" width="3.875"/>
    <col bestFit="1" customWidth="1" min="8976" max="8976" style="1" width="3.125"/>
    <col bestFit="1" customWidth="1" min="8977" max="8977" style="1" width="22.625"/>
    <col bestFit="1" min="8978" max="9215" style="1" width="7.625"/>
    <col bestFit="1" customWidth="1" min="9216" max="9216" style="1" width="5.625"/>
    <col bestFit="1" customWidth="1" min="9217" max="9217" style="1" width="22.125"/>
    <col bestFit="1" customWidth="1" min="9218" max="9218" style="1" width="6.625"/>
    <col bestFit="1" customWidth="1" min="9219" max="9219" style="1" width="7.375"/>
    <col bestFit="1" customWidth="1" min="9220" max="9223" style="1" width="7.625"/>
    <col bestFit="1" customWidth="1" min="9224" max="9226" style="1" width="16"/>
    <col bestFit="1" customWidth="1" min="9227" max="9227" style="1" width="11.5"/>
    <col bestFit="1" customWidth="1" hidden="1" min="9228" max="9229" style="1" width="0"/>
    <col bestFit="1" customWidth="1" min="9230" max="9230" style="1" width="6.875"/>
    <col bestFit="1" customWidth="1" min="9231" max="9231" style="1" width="3.875"/>
    <col bestFit="1" customWidth="1" min="9232" max="9232" style="1" width="3.125"/>
    <col bestFit="1" customWidth="1" min="9233" max="9233" style="1" width="22.625"/>
    <col bestFit="1" min="9234" max="9471" style="1" width="7.625"/>
    <col bestFit="1" customWidth="1" min="9472" max="9472" style="1" width="5.625"/>
    <col bestFit="1" customWidth="1" min="9473" max="9473" style="1" width="22.125"/>
    <col bestFit="1" customWidth="1" min="9474" max="9474" style="1" width="6.625"/>
    <col bestFit="1" customWidth="1" min="9475" max="9475" style="1" width="7.375"/>
    <col bestFit="1" customWidth="1" min="9476" max="9479" style="1" width="7.625"/>
    <col bestFit="1" customWidth="1" min="9480" max="9482" style="1" width="16"/>
    <col bestFit="1" customWidth="1" min="9483" max="9483" style="1" width="11.5"/>
    <col bestFit="1" customWidth="1" hidden="1" min="9484" max="9485" style="1" width="0"/>
    <col bestFit="1" customWidth="1" min="9486" max="9486" style="1" width="6.875"/>
    <col bestFit="1" customWidth="1" min="9487" max="9487" style="1" width="3.875"/>
    <col bestFit="1" customWidth="1" min="9488" max="9488" style="1" width="3.125"/>
    <col bestFit="1" customWidth="1" min="9489" max="9489" style="1" width="22.625"/>
    <col bestFit="1" min="9490" max="9727" style="1" width="7.625"/>
    <col bestFit="1" customWidth="1" min="9728" max="9728" style="1" width="5.625"/>
    <col bestFit="1" customWidth="1" min="9729" max="9729" style="1" width="22.125"/>
    <col bestFit="1" customWidth="1" min="9730" max="9730" style="1" width="6.625"/>
    <col bestFit="1" customWidth="1" min="9731" max="9731" style="1" width="7.375"/>
    <col bestFit="1" customWidth="1" min="9732" max="9735" style="1" width="7.625"/>
    <col bestFit="1" customWidth="1" min="9736" max="9738" style="1" width="16"/>
    <col bestFit="1" customWidth="1" min="9739" max="9739" style="1" width="11.5"/>
    <col bestFit="1" customWidth="1" hidden="1" min="9740" max="9741" style="1" width="0"/>
    <col bestFit="1" customWidth="1" min="9742" max="9742" style="1" width="6.875"/>
    <col bestFit="1" customWidth="1" min="9743" max="9743" style="1" width="3.875"/>
    <col bestFit="1" customWidth="1" min="9744" max="9744" style="1" width="3.125"/>
    <col bestFit="1" customWidth="1" min="9745" max="9745" style="1" width="22.625"/>
    <col bestFit="1" min="9746" max="9983" style="1" width="7.625"/>
    <col bestFit="1" customWidth="1" min="9984" max="9984" style="1" width="5.625"/>
    <col bestFit="1" customWidth="1" min="9985" max="9985" style="1" width="22.125"/>
    <col bestFit="1" customWidth="1" min="9986" max="9986" style="1" width="6.625"/>
    <col bestFit="1" customWidth="1" min="9987" max="9987" style="1" width="7.375"/>
    <col bestFit="1" customWidth="1" min="9988" max="9991" style="1" width="7.625"/>
    <col bestFit="1" customWidth="1" min="9992" max="9994" style="1" width="16"/>
    <col bestFit="1" customWidth="1" min="9995" max="9995" style="1" width="11.5"/>
    <col bestFit="1" customWidth="1" hidden="1" min="9996" max="9997" style="1" width="0"/>
    <col bestFit="1" customWidth="1" min="9998" max="9998" style="1" width="6.875"/>
    <col bestFit="1" customWidth="1" min="9999" max="9999" style="1" width="3.875"/>
    <col bestFit="1" customWidth="1" min="10000" max="10000" style="1" width="3.125"/>
    <col bestFit="1" customWidth="1" min="10001" max="10001" style="1" width="22.625"/>
    <col bestFit="1" min="10002" max="10239" style="1" width="7.625"/>
    <col bestFit="1" customWidth="1" min="10240" max="10240" style="1" width="5.625"/>
    <col bestFit="1" customWidth="1" min="10241" max="10241" style="1" width="22.125"/>
    <col bestFit="1" customWidth="1" min="10242" max="10242" style="1" width="6.625"/>
    <col bestFit="1" customWidth="1" min="10243" max="10243" style="1" width="7.375"/>
    <col bestFit="1" customWidth="1" min="10244" max="10247" style="1" width="7.625"/>
    <col bestFit="1" customWidth="1" min="10248" max="10250" style="1" width="16"/>
    <col bestFit="1" customWidth="1" min="10251" max="10251" style="1" width="11.5"/>
    <col bestFit="1" customWidth="1" hidden="1" min="10252" max="10253" style="1" width="0"/>
    <col bestFit="1" customWidth="1" min="10254" max="10254" style="1" width="6.875"/>
    <col bestFit="1" customWidth="1" min="10255" max="10255" style="1" width="3.875"/>
    <col bestFit="1" customWidth="1" min="10256" max="10256" style="1" width="3.125"/>
    <col bestFit="1" customWidth="1" min="10257" max="10257" style="1" width="22.625"/>
    <col bestFit="1" min="10258" max="10495" style="1" width="7.625"/>
    <col bestFit="1" customWidth="1" min="10496" max="10496" style="1" width="5.625"/>
    <col bestFit="1" customWidth="1" min="10497" max="10497" style="1" width="22.125"/>
    <col bestFit="1" customWidth="1" min="10498" max="10498" style="1" width="6.625"/>
    <col bestFit="1" customWidth="1" min="10499" max="10499" style="1" width="7.375"/>
    <col bestFit="1" customWidth="1" min="10500" max="10503" style="1" width="7.625"/>
    <col bestFit="1" customWidth="1" min="10504" max="10506" style="1" width="16"/>
    <col bestFit="1" customWidth="1" min="10507" max="10507" style="1" width="11.5"/>
    <col bestFit="1" customWidth="1" hidden="1" min="10508" max="10509" style="1" width="0"/>
    <col bestFit="1" customWidth="1" min="10510" max="10510" style="1" width="6.875"/>
    <col bestFit="1" customWidth="1" min="10511" max="10511" style="1" width="3.875"/>
    <col bestFit="1" customWidth="1" min="10512" max="10512" style="1" width="3.125"/>
    <col bestFit="1" customWidth="1" min="10513" max="10513" style="1" width="22.625"/>
    <col bestFit="1" min="10514" max="10751" style="1" width="7.625"/>
    <col bestFit="1" customWidth="1" min="10752" max="10752" style="1" width="5.625"/>
    <col bestFit="1" customWidth="1" min="10753" max="10753" style="1" width="22.125"/>
    <col bestFit="1" customWidth="1" min="10754" max="10754" style="1" width="6.625"/>
    <col bestFit="1" customWidth="1" min="10755" max="10755" style="1" width="7.375"/>
    <col bestFit="1" customWidth="1" min="10756" max="10759" style="1" width="7.625"/>
    <col bestFit="1" customWidth="1" min="10760" max="10762" style="1" width="16"/>
    <col bestFit="1" customWidth="1" min="10763" max="10763" style="1" width="11.5"/>
    <col bestFit="1" customWidth="1" hidden="1" min="10764" max="10765" style="1" width="0"/>
    <col bestFit="1" customWidth="1" min="10766" max="10766" style="1" width="6.875"/>
    <col bestFit="1" customWidth="1" min="10767" max="10767" style="1" width="3.875"/>
    <col bestFit="1" customWidth="1" min="10768" max="10768" style="1" width="3.125"/>
    <col bestFit="1" customWidth="1" min="10769" max="10769" style="1" width="22.625"/>
    <col bestFit="1" min="10770" max="11007" style="1" width="7.625"/>
    <col bestFit="1" customWidth="1" min="11008" max="11008" style="1" width="5.625"/>
    <col bestFit="1" customWidth="1" min="11009" max="11009" style="1" width="22.125"/>
    <col bestFit="1" customWidth="1" min="11010" max="11010" style="1" width="6.625"/>
    <col bestFit="1" customWidth="1" min="11011" max="11011" style="1" width="7.375"/>
    <col bestFit="1" customWidth="1" min="11012" max="11015" style="1" width="7.625"/>
    <col bestFit="1" customWidth="1" min="11016" max="11018" style="1" width="16"/>
    <col bestFit="1" customWidth="1" min="11019" max="11019" style="1" width="11.5"/>
    <col bestFit="1" customWidth="1" hidden="1" min="11020" max="11021" style="1" width="0"/>
    <col bestFit="1" customWidth="1" min="11022" max="11022" style="1" width="6.875"/>
    <col bestFit="1" customWidth="1" min="11023" max="11023" style="1" width="3.875"/>
    <col bestFit="1" customWidth="1" min="11024" max="11024" style="1" width="3.125"/>
    <col bestFit="1" customWidth="1" min="11025" max="11025" style="1" width="22.625"/>
    <col bestFit="1" min="11026" max="11263" style="1" width="7.625"/>
    <col bestFit="1" customWidth="1" min="11264" max="11264" style="1" width="5.625"/>
    <col bestFit="1" customWidth="1" min="11265" max="11265" style="1" width="22.125"/>
    <col bestFit="1" customWidth="1" min="11266" max="11266" style="1" width="6.625"/>
    <col bestFit="1" customWidth="1" min="11267" max="11267" style="1" width="7.375"/>
    <col bestFit="1" customWidth="1" min="11268" max="11271" style="1" width="7.625"/>
    <col bestFit="1" customWidth="1" min="11272" max="11274" style="1" width="16"/>
    <col bestFit="1" customWidth="1" min="11275" max="11275" style="1" width="11.5"/>
    <col bestFit="1" customWidth="1" hidden="1" min="11276" max="11277" style="1" width="0"/>
    <col bestFit="1" customWidth="1" min="11278" max="11278" style="1" width="6.875"/>
    <col bestFit="1" customWidth="1" min="11279" max="11279" style="1" width="3.875"/>
    <col bestFit="1" customWidth="1" min="11280" max="11280" style="1" width="3.125"/>
    <col bestFit="1" customWidth="1" min="11281" max="11281" style="1" width="22.625"/>
    <col bestFit="1" min="11282" max="11519" style="1" width="7.625"/>
    <col bestFit="1" customWidth="1" min="11520" max="11520" style="1" width="5.625"/>
    <col bestFit="1" customWidth="1" min="11521" max="11521" style="1" width="22.125"/>
    <col bestFit="1" customWidth="1" min="11522" max="11522" style="1" width="6.625"/>
    <col bestFit="1" customWidth="1" min="11523" max="11523" style="1" width="7.375"/>
    <col bestFit="1" customWidth="1" min="11524" max="11527" style="1" width="7.625"/>
    <col bestFit="1" customWidth="1" min="11528" max="11530" style="1" width="16"/>
    <col bestFit="1" customWidth="1" min="11531" max="11531" style="1" width="11.5"/>
    <col bestFit="1" customWidth="1" hidden="1" min="11532" max="11533" style="1" width="0"/>
    <col bestFit="1" customWidth="1" min="11534" max="11534" style="1" width="6.875"/>
    <col bestFit="1" customWidth="1" min="11535" max="11535" style="1" width="3.875"/>
    <col bestFit="1" customWidth="1" min="11536" max="11536" style="1" width="3.125"/>
    <col bestFit="1" customWidth="1" min="11537" max="11537" style="1" width="22.625"/>
    <col bestFit="1" min="11538" max="11775" style="1" width="7.625"/>
    <col bestFit="1" customWidth="1" min="11776" max="11776" style="1" width="5.625"/>
    <col bestFit="1" customWidth="1" min="11777" max="11777" style="1" width="22.125"/>
    <col bestFit="1" customWidth="1" min="11778" max="11778" style="1" width="6.625"/>
    <col bestFit="1" customWidth="1" min="11779" max="11779" style="1" width="7.375"/>
    <col bestFit="1" customWidth="1" min="11780" max="11783" style="1" width="7.625"/>
    <col bestFit="1" customWidth="1" min="11784" max="11786" style="1" width="16"/>
    <col bestFit="1" customWidth="1" min="11787" max="11787" style="1" width="11.5"/>
    <col bestFit="1" customWidth="1" hidden="1" min="11788" max="11789" style="1" width="0"/>
    <col bestFit="1" customWidth="1" min="11790" max="11790" style="1" width="6.875"/>
    <col bestFit="1" customWidth="1" min="11791" max="11791" style="1" width="3.875"/>
    <col bestFit="1" customWidth="1" min="11792" max="11792" style="1" width="3.125"/>
    <col bestFit="1" customWidth="1" min="11793" max="11793" style="1" width="22.625"/>
    <col bestFit="1" min="11794" max="12031" style="1" width="7.625"/>
    <col bestFit="1" customWidth="1" min="12032" max="12032" style="1" width="5.625"/>
    <col bestFit="1" customWidth="1" min="12033" max="12033" style="1" width="22.125"/>
    <col bestFit="1" customWidth="1" min="12034" max="12034" style="1" width="6.625"/>
    <col bestFit="1" customWidth="1" min="12035" max="12035" style="1" width="7.375"/>
    <col bestFit="1" customWidth="1" min="12036" max="12039" style="1" width="7.625"/>
    <col bestFit="1" customWidth="1" min="12040" max="12042" style="1" width="16"/>
    <col bestFit="1" customWidth="1" min="12043" max="12043" style="1" width="11.5"/>
    <col bestFit="1" customWidth="1" hidden="1" min="12044" max="12045" style="1" width="0"/>
    <col bestFit="1" customWidth="1" min="12046" max="12046" style="1" width="6.875"/>
    <col bestFit="1" customWidth="1" min="12047" max="12047" style="1" width="3.875"/>
    <col bestFit="1" customWidth="1" min="12048" max="12048" style="1" width="3.125"/>
    <col bestFit="1" customWidth="1" min="12049" max="12049" style="1" width="22.625"/>
    <col bestFit="1" min="12050" max="12287" style="1" width="7.625"/>
    <col bestFit="1" customWidth="1" min="12288" max="12288" style="1" width="5.625"/>
    <col bestFit="1" customWidth="1" min="12289" max="12289" style="1" width="22.125"/>
    <col bestFit="1" customWidth="1" min="12290" max="12290" style="1" width="6.625"/>
    <col bestFit="1" customWidth="1" min="12291" max="12291" style="1" width="7.375"/>
    <col bestFit="1" customWidth="1" min="12292" max="12295" style="1" width="7.625"/>
    <col bestFit="1" customWidth="1" min="12296" max="12298" style="1" width="16"/>
    <col bestFit="1" customWidth="1" min="12299" max="12299" style="1" width="11.5"/>
    <col bestFit="1" customWidth="1" hidden="1" min="12300" max="12301" style="1" width="0"/>
    <col bestFit="1" customWidth="1" min="12302" max="12302" style="1" width="6.875"/>
    <col bestFit="1" customWidth="1" min="12303" max="12303" style="1" width="3.875"/>
    <col bestFit="1" customWidth="1" min="12304" max="12304" style="1" width="3.125"/>
    <col bestFit="1" customWidth="1" min="12305" max="12305" style="1" width="22.625"/>
    <col bestFit="1" min="12306" max="12543" style="1" width="7.625"/>
    <col bestFit="1" customWidth="1" min="12544" max="12544" style="1" width="5.625"/>
    <col bestFit="1" customWidth="1" min="12545" max="12545" style="1" width="22.125"/>
    <col bestFit="1" customWidth="1" min="12546" max="12546" style="1" width="6.625"/>
    <col bestFit="1" customWidth="1" min="12547" max="12547" style="1" width="7.375"/>
    <col bestFit="1" customWidth="1" min="12548" max="12551" style="1" width="7.625"/>
    <col bestFit="1" customWidth="1" min="12552" max="12554" style="1" width="16"/>
    <col bestFit="1" customWidth="1" min="12555" max="12555" style="1" width="11.5"/>
    <col bestFit="1" customWidth="1" hidden="1" min="12556" max="12557" style="1" width="0"/>
    <col bestFit="1" customWidth="1" min="12558" max="12558" style="1" width="6.875"/>
    <col bestFit="1" customWidth="1" min="12559" max="12559" style="1" width="3.875"/>
    <col bestFit="1" customWidth="1" min="12560" max="12560" style="1" width="3.125"/>
    <col bestFit="1" customWidth="1" min="12561" max="12561" style="1" width="22.625"/>
    <col bestFit="1" min="12562" max="12799" style="1" width="7.625"/>
    <col bestFit="1" customWidth="1" min="12800" max="12800" style="1" width="5.625"/>
    <col bestFit="1" customWidth="1" min="12801" max="12801" style="1" width="22.125"/>
    <col bestFit="1" customWidth="1" min="12802" max="12802" style="1" width="6.625"/>
    <col bestFit="1" customWidth="1" min="12803" max="12803" style="1" width="7.375"/>
    <col bestFit="1" customWidth="1" min="12804" max="12807" style="1" width="7.625"/>
    <col bestFit="1" customWidth="1" min="12808" max="12810" style="1" width="16"/>
    <col bestFit="1" customWidth="1" min="12811" max="12811" style="1" width="11.5"/>
    <col bestFit="1" customWidth="1" hidden="1" min="12812" max="12813" style="1" width="0"/>
    <col bestFit="1" customWidth="1" min="12814" max="12814" style="1" width="6.875"/>
    <col bestFit="1" customWidth="1" min="12815" max="12815" style="1" width="3.875"/>
    <col bestFit="1" customWidth="1" min="12816" max="12816" style="1" width="3.125"/>
    <col bestFit="1" customWidth="1" min="12817" max="12817" style="1" width="22.625"/>
    <col bestFit="1" min="12818" max="13055" style="1" width="7.625"/>
    <col bestFit="1" customWidth="1" min="13056" max="13056" style="1" width="5.625"/>
    <col bestFit="1" customWidth="1" min="13057" max="13057" style="1" width="22.125"/>
    <col bestFit="1" customWidth="1" min="13058" max="13058" style="1" width="6.625"/>
    <col bestFit="1" customWidth="1" min="13059" max="13059" style="1" width="7.375"/>
    <col bestFit="1" customWidth="1" min="13060" max="13063" style="1" width="7.625"/>
    <col bestFit="1" customWidth="1" min="13064" max="13066" style="1" width="16"/>
    <col bestFit="1" customWidth="1" min="13067" max="13067" style="1" width="11.5"/>
    <col bestFit="1" customWidth="1" hidden="1" min="13068" max="13069" style="1" width="0"/>
    <col bestFit="1" customWidth="1" min="13070" max="13070" style="1" width="6.875"/>
    <col bestFit="1" customWidth="1" min="13071" max="13071" style="1" width="3.875"/>
    <col bestFit="1" customWidth="1" min="13072" max="13072" style="1" width="3.125"/>
    <col bestFit="1" customWidth="1" min="13073" max="13073" style="1" width="22.625"/>
    <col bestFit="1" min="13074" max="13311" style="1" width="7.625"/>
    <col bestFit="1" customWidth="1" min="13312" max="13312" style="1" width="5.625"/>
    <col bestFit="1" customWidth="1" min="13313" max="13313" style="1" width="22.125"/>
    <col bestFit="1" customWidth="1" min="13314" max="13314" style="1" width="6.625"/>
    <col bestFit="1" customWidth="1" min="13315" max="13315" style="1" width="7.375"/>
    <col bestFit="1" customWidth="1" min="13316" max="13319" style="1" width="7.625"/>
    <col bestFit="1" customWidth="1" min="13320" max="13322" style="1" width="16"/>
    <col bestFit="1" customWidth="1" min="13323" max="13323" style="1" width="11.5"/>
    <col bestFit="1" customWidth="1" hidden="1" min="13324" max="13325" style="1" width="0"/>
    <col bestFit="1" customWidth="1" min="13326" max="13326" style="1" width="6.875"/>
    <col bestFit="1" customWidth="1" min="13327" max="13327" style="1" width="3.875"/>
    <col bestFit="1" customWidth="1" min="13328" max="13328" style="1" width="3.125"/>
    <col bestFit="1" customWidth="1" min="13329" max="13329" style="1" width="22.625"/>
    <col bestFit="1" min="13330" max="13567" style="1" width="7.625"/>
    <col bestFit="1" customWidth="1" min="13568" max="13568" style="1" width="5.625"/>
    <col bestFit="1" customWidth="1" min="13569" max="13569" style="1" width="22.125"/>
    <col bestFit="1" customWidth="1" min="13570" max="13570" style="1" width="6.625"/>
    <col bestFit="1" customWidth="1" min="13571" max="13571" style="1" width="7.375"/>
    <col bestFit="1" customWidth="1" min="13572" max="13575" style="1" width="7.625"/>
    <col bestFit="1" customWidth="1" min="13576" max="13578" style="1" width="16"/>
    <col bestFit="1" customWidth="1" min="13579" max="13579" style="1" width="11.5"/>
    <col bestFit="1" customWidth="1" hidden="1" min="13580" max="13581" style="1" width="0"/>
    <col bestFit="1" customWidth="1" min="13582" max="13582" style="1" width="6.875"/>
    <col bestFit="1" customWidth="1" min="13583" max="13583" style="1" width="3.875"/>
    <col bestFit="1" customWidth="1" min="13584" max="13584" style="1" width="3.125"/>
    <col bestFit="1" customWidth="1" min="13585" max="13585" style="1" width="22.625"/>
    <col bestFit="1" min="13586" max="13823" style="1" width="7.625"/>
    <col bestFit="1" customWidth="1" min="13824" max="13824" style="1" width="5.625"/>
    <col bestFit="1" customWidth="1" min="13825" max="13825" style="1" width="22.125"/>
    <col bestFit="1" customWidth="1" min="13826" max="13826" style="1" width="6.625"/>
    <col bestFit="1" customWidth="1" min="13827" max="13827" style="1" width="7.375"/>
    <col bestFit="1" customWidth="1" min="13828" max="13831" style="1" width="7.625"/>
    <col bestFit="1" customWidth="1" min="13832" max="13834" style="1" width="16"/>
    <col bestFit="1" customWidth="1" min="13835" max="13835" style="1" width="11.5"/>
    <col bestFit="1" customWidth="1" hidden="1" min="13836" max="13837" style="1" width="0"/>
    <col bestFit="1" customWidth="1" min="13838" max="13838" style="1" width="6.875"/>
    <col bestFit="1" customWidth="1" min="13839" max="13839" style="1" width="3.875"/>
    <col bestFit="1" customWidth="1" min="13840" max="13840" style="1" width="3.125"/>
    <col bestFit="1" customWidth="1" min="13841" max="13841" style="1" width="22.625"/>
    <col bestFit="1" min="13842" max="14079" style="1" width="7.625"/>
    <col bestFit="1" customWidth="1" min="14080" max="14080" style="1" width="5.625"/>
    <col bestFit="1" customWidth="1" min="14081" max="14081" style="1" width="22.125"/>
    <col bestFit="1" customWidth="1" min="14082" max="14082" style="1" width="6.625"/>
    <col bestFit="1" customWidth="1" min="14083" max="14083" style="1" width="7.375"/>
    <col bestFit="1" customWidth="1" min="14084" max="14087" style="1" width="7.625"/>
    <col bestFit="1" customWidth="1" min="14088" max="14090" style="1" width="16"/>
    <col bestFit="1" customWidth="1" min="14091" max="14091" style="1" width="11.5"/>
    <col bestFit="1" customWidth="1" hidden="1" min="14092" max="14093" style="1" width="0"/>
    <col bestFit="1" customWidth="1" min="14094" max="14094" style="1" width="6.875"/>
    <col bestFit="1" customWidth="1" min="14095" max="14095" style="1" width="3.875"/>
    <col bestFit="1" customWidth="1" min="14096" max="14096" style="1" width="3.125"/>
    <col bestFit="1" customWidth="1" min="14097" max="14097" style="1" width="22.625"/>
    <col bestFit="1" min="14098" max="14335" style="1" width="7.625"/>
    <col bestFit="1" customWidth="1" min="14336" max="14336" style="1" width="5.625"/>
    <col bestFit="1" customWidth="1" min="14337" max="14337" style="1" width="22.125"/>
    <col bestFit="1" customWidth="1" min="14338" max="14338" style="1" width="6.625"/>
    <col bestFit="1" customWidth="1" min="14339" max="14339" style="1" width="7.375"/>
    <col bestFit="1" customWidth="1" min="14340" max="14343" style="1" width="7.625"/>
    <col bestFit="1" customWidth="1" min="14344" max="14346" style="1" width="16"/>
    <col bestFit="1" customWidth="1" min="14347" max="14347" style="1" width="11.5"/>
    <col bestFit="1" customWidth="1" hidden="1" min="14348" max="14349" style="1" width="0"/>
    <col bestFit="1" customWidth="1" min="14350" max="14350" style="1" width="6.875"/>
    <col bestFit="1" customWidth="1" min="14351" max="14351" style="1" width="3.875"/>
    <col bestFit="1" customWidth="1" min="14352" max="14352" style="1" width="3.125"/>
    <col bestFit="1" customWidth="1" min="14353" max="14353" style="1" width="22.625"/>
    <col bestFit="1" min="14354" max="14591" style="1" width="7.625"/>
    <col bestFit="1" customWidth="1" min="14592" max="14592" style="1" width="5.625"/>
    <col bestFit="1" customWidth="1" min="14593" max="14593" style="1" width="22.125"/>
    <col bestFit="1" customWidth="1" min="14594" max="14594" style="1" width="6.625"/>
    <col bestFit="1" customWidth="1" min="14595" max="14595" style="1" width="7.375"/>
    <col bestFit="1" customWidth="1" min="14596" max="14599" style="1" width="7.625"/>
    <col bestFit="1" customWidth="1" min="14600" max="14602" style="1" width="16"/>
    <col bestFit="1" customWidth="1" min="14603" max="14603" style="1" width="11.5"/>
    <col bestFit="1" customWidth="1" hidden="1" min="14604" max="14605" style="1" width="0"/>
    <col bestFit="1" customWidth="1" min="14606" max="14606" style="1" width="6.875"/>
    <col bestFit="1" customWidth="1" min="14607" max="14607" style="1" width="3.875"/>
    <col bestFit="1" customWidth="1" min="14608" max="14608" style="1" width="3.125"/>
    <col bestFit="1" customWidth="1" min="14609" max="14609" style="1" width="22.625"/>
    <col bestFit="1" min="14610" max="14847" style="1" width="7.625"/>
    <col bestFit="1" customWidth="1" min="14848" max="14848" style="1" width="5.625"/>
    <col bestFit="1" customWidth="1" min="14849" max="14849" style="1" width="22.125"/>
    <col bestFit="1" customWidth="1" min="14850" max="14850" style="1" width="6.625"/>
    <col bestFit="1" customWidth="1" min="14851" max="14851" style="1" width="7.375"/>
    <col bestFit="1" customWidth="1" min="14852" max="14855" style="1" width="7.625"/>
    <col bestFit="1" customWidth="1" min="14856" max="14858" style="1" width="16"/>
    <col bestFit="1" customWidth="1" min="14859" max="14859" style="1" width="11.5"/>
    <col bestFit="1" customWidth="1" hidden="1" min="14860" max="14861" style="1" width="0"/>
    <col bestFit="1" customWidth="1" min="14862" max="14862" style="1" width="6.875"/>
    <col bestFit="1" customWidth="1" min="14863" max="14863" style="1" width="3.875"/>
    <col bestFit="1" customWidth="1" min="14864" max="14864" style="1" width="3.125"/>
    <col bestFit="1" customWidth="1" min="14865" max="14865" style="1" width="22.625"/>
    <col bestFit="1" min="14866" max="15103" style="1" width="7.625"/>
    <col bestFit="1" customWidth="1" min="15104" max="15104" style="1" width="5.625"/>
    <col bestFit="1" customWidth="1" min="15105" max="15105" style="1" width="22.125"/>
    <col bestFit="1" customWidth="1" min="15106" max="15106" style="1" width="6.625"/>
    <col bestFit="1" customWidth="1" min="15107" max="15107" style="1" width="7.375"/>
    <col bestFit="1" customWidth="1" min="15108" max="15111" style="1" width="7.625"/>
    <col bestFit="1" customWidth="1" min="15112" max="15114" style="1" width="16"/>
    <col bestFit="1" customWidth="1" min="15115" max="15115" style="1" width="11.5"/>
    <col bestFit="1" customWidth="1" hidden="1" min="15116" max="15117" style="1" width="0"/>
    <col bestFit="1" customWidth="1" min="15118" max="15118" style="1" width="6.875"/>
    <col bestFit="1" customWidth="1" min="15119" max="15119" style="1" width="3.875"/>
    <col bestFit="1" customWidth="1" min="15120" max="15120" style="1" width="3.125"/>
    <col bestFit="1" customWidth="1" min="15121" max="15121" style="1" width="22.625"/>
    <col bestFit="1" min="15122" max="15359" style="1" width="7.625"/>
    <col bestFit="1" customWidth="1" min="15360" max="15360" style="1" width="5.625"/>
    <col bestFit="1" customWidth="1" min="15361" max="15361" style="1" width="22.125"/>
    <col bestFit="1" customWidth="1" min="15362" max="15362" style="1" width="6.625"/>
    <col bestFit="1" customWidth="1" min="15363" max="15363" style="1" width="7.375"/>
    <col bestFit="1" customWidth="1" min="15364" max="15367" style="1" width="7.625"/>
    <col bestFit="1" customWidth="1" min="15368" max="15370" style="1" width="16"/>
    <col bestFit="1" customWidth="1" min="15371" max="15371" style="1" width="11.5"/>
    <col bestFit="1" customWidth="1" hidden="1" min="15372" max="15373" style="1" width="0"/>
    <col bestFit="1" customWidth="1" min="15374" max="15374" style="1" width="6.875"/>
    <col bestFit="1" customWidth="1" min="15375" max="15375" style="1" width="3.875"/>
    <col bestFit="1" customWidth="1" min="15376" max="15376" style="1" width="3.125"/>
    <col bestFit="1" customWidth="1" min="15377" max="15377" style="1" width="22.625"/>
    <col bestFit="1" min="15378" max="15615" style="1" width="7.625"/>
    <col bestFit="1" customWidth="1" min="15616" max="15616" style="1" width="5.625"/>
    <col bestFit="1" customWidth="1" min="15617" max="15617" style="1" width="22.125"/>
    <col bestFit="1" customWidth="1" min="15618" max="15618" style="1" width="6.625"/>
    <col bestFit="1" customWidth="1" min="15619" max="15619" style="1" width="7.375"/>
    <col bestFit="1" customWidth="1" min="15620" max="15623" style="1" width="7.625"/>
    <col bestFit="1" customWidth="1" min="15624" max="15626" style="1" width="16"/>
    <col bestFit="1" customWidth="1" min="15627" max="15627" style="1" width="11.5"/>
    <col bestFit="1" customWidth="1" hidden="1" min="15628" max="15629" style="1" width="0"/>
    <col bestFit="1" customWidth="1" min="15630" max="15630" style="1" width="6.875"/>
    <col bestFit="1" customWidth="1" min="15631" max="15631" style="1" width="3.875"/>
    <col bestFit="1" customWidth="1" min="15632" max="15632" style="1" width="3.125"/>
    <col bestFit="1" customWidth="1" min="15633" max="15633" style="1" width="22.625"/>
    <col bestFit="1" min="15634" max="15871" style="1" width="7.625"/>
    <col bestFit="1" customWidth="1" min="15872" max="15872" style="1" width="5.625"/>
    <col bestFit="1" customWidth="1" min="15873" max="15873" style="1" width="22.125"/>
    <col bestFit="1" customWidth="1" min="15874" max="15874" style="1" width="6.625"/>
    <col bestFit="1" customWidth="1" min="15875" max="15875" style="1" width="7.375"/>
    <col bestFit="1" customWidth="1" min="15876" max="15879" style="1" width="7.625"/>
    <col bestFit="1" customWidth="1" min="15880" max="15882" style="1" width="16"/>
    <col bestFit="1" customWidth="1" min="15883" max="15883" style="1" width="11.5"/>
    <col bestFit="1" customWidth="1" hidden="1" min="15884" max="15885" style="1" width="0"/>
    <col bestFit="1" customWidth="1" min="15886" max="15886" style="1" width="6.875"/>
    <col bestFit="1" customWidth="1" min="15887" max="15887" style="1" width="3.875"/>
    <col bestFit="1" customWidth="1" min="15888" max="15888" style="1" width="3.125"/>
    <col bestFit="1" customWidth="1" min="15889" max="15889" style="1" width="22.625"/>
    <col bestFit="1" min="15890" max="16127" style="1" width="7.625"/>
    <col bestFit="1" customWidth="1" min="16128" max="16128" style="1" width="5.625"/>
    <col bestFit="1" customWidth="1" min="16129" max="16129" style="1" width="22.125"/>
    <col bestFit="1" customWidth="1" min="16130" max="16130" style="1" width="6.625"/>
    <col bestFit="1" customWidth="1" min="16131" max="16131" style="1" width="7.375"/>
    <col bestFit="1" customWidth="1" min="16132" max="16135" style="1" width="7.625"/>
    <col bestFit="1" customWidth="1" min="16136" max="16138" style="1" width="16"/>
    <col bestFit="1" customWidth="1" min="16139" max="16139" style="1" width="11.5"/>
    <col bestFit="1" customWidth="1" hidden="1" min="16140" max="16141" style="1" width="0"/>
    <col bestFit="1" customWidth="1" min="16142" max="16142" style="1" width="6.875"/>
    <col bestFit="1" customWidth="1" min="16143" max="16143" style="1" width="3.875"/>
    <col bestFit="1" customWidth="1" min="16144" max="16144" style="1" width="3.125"/>
    <col bestFit="1" customWidth="1" min="16145" max="16145" style="1" width="22.625"/>
    <col bestFit="1" min="16146" max="16384" style="1" width="7.625"/>
  </cols>
  <sheetData>
    <row r="1" s="3" customFormat="1" ht="15.75" customHeight="1">
      <c r="A1" s="4" t="s">
        <v>0</v>
      </c>
      <c r="B1" s="4"/>
      <c r="C1" s="4"/>
      <c r="M1" s="5"/>
      <c r="N1" s="6"/>
      <c r="O1" s="6"/>
      <c r="P1" s="6"/>
      <c r="Q1" s="7"/>
      <c r="R1" s="7"/>
      <c r="V1" s="8"/>
    </row>
    <row r="2" s="9" customFormat="1" ht="19.5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6"/>
      <c r="O2" s="6"/>
      <c r="P2" s="6"/>
      <c r="Q2" s="7"/>
      <c r="R2" s="7"/>
      <c r="S2" s="11"/>
      <c r="T2" s="11"/>
      <c r="U2" s="11"/>
      <c r="V2" s="11"/>
      <c r="W2" s="11"/>
    </row>
    <row r="3" s="9" customFormat="1" ht="19.5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6"/>
      <c r="O3" s="6"/>
      <c r="P3" s="6"/>
      <c r="Q3" s="7"/>
      <c r="R3" s="7"/>
      <c r="S3" s="11"/>
      <c r="T3" s="11"/>
      <c r="U3" s="11"/>
      <c r="V3" s="11"/>
      <c r="W3" s="11"/>
      <c r="X3" s="11"/>
      <c r="Y3" s="11"/>
    </row>
    <row r="4" s="9" customFormat="1" ht="19.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6"/>
      <c r="O4" s="6"/>
      <c r="P4" s="6"/>
      <c r="Q4" s="7"/>
      <c r="R4" s="12"/>
      <c r="S4" s="10"/>
      <c r="T4" s="10"/>
      <c r="U4" s="10"/>
      <c r="V4" s="10"/>
      <c r="W4" s="10"/>
    </row>
    <row r="5" s="9" customFormat="1" ht="21.75">
      <c r="A5" s="13" t="s">
        <v>3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6"/>
      <c r="O5" s="6"/>
      <c r="P5" s="6"/>
      <c r="Q5" s="7"/>
      <c r="R5" s="7"/>
      <c r="S5" s="14"/>
      <c r="T5" s="14"/>
      <c r="U5" s="14"/>
      <c r="V5" s="14"/>
      <c r="W5" s="14"/>
    </row>
    <row r="6" s="9" customFormat="1" ht="21.7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6"/>
      <c r="O6" s="6"/>
      <c r="P6" s="6"/>
      <c r="Q6" s="7"/>
      <c r="R6" s="7"/>
      <c r="S6" s="14"/>
      <c r="T6" s="14"/>
      <c r="U6" s="14"/>
      <c r="V6" s="14"/>
      <c r="W6" s="14"/>
      <c r="X6" s="14"/>
      <c r="Y6" s="14"/>
    </row>
    <row r="7" s="15" customFormat="1" ht="21.75">
      <c r="A7" s="16" t="s">
        <v>4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6"/>
      <c r="O7" s="6"/>
      <c r="P7" s="6"/>
      <c r="Q7" s="7"/>
      <c r="R7" s="7"/>
      <c r="S7" s="17"/>
      <c r="T7" s="17"/>
      <c r="U7" s="17"/>
      <c r="V7" s="17"/>
      <c r="W7" s="17"/>
    </row>
    <row r="8" s="15" customFormat="1" ht="18.75" customHeight="1">
      <c r="A8" s="18" t="s">
        <v>5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6"/>
      <c r="O8" s="6"/>
      <c r="P8" s="6"/>
      <c r="Q8" s="7"/>
      <c r="R8" s="7"/>
    </row>
    <row r="9" s="19" customFormat="1" ht="12.6" customHeight="1">
      <c r="A9" s="15"/>
      <c r="B9" s="20"/>
      <c r="C9" s="20"/>
      <c r="D9" s="20"/>
      <c r="E9" s="21"/>
      <c r="F9" s="21"/>
      <c r="G9" s="21"/>
      <c r="H9" s="21"/>
      <c r="I9" s="21"/>
      <c r="J9" s="15"/>
      <c r="K9" s="15"/>
      <c r="L9" s="15"/>
      <c r="M9" s="22"/>
      <c r="N9" s="6"/>
      <c r="O9" s="6"/>
      <c r="P9" s="6"/>
      <c r="Q9" s="7"/>
      <c r="R9" s="23"/>
    </row>
    <row r="10" ht="12.75" customHeight="1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6"/>
      <c r="O10" s="6"/>
      <c r="P10" s="6"/>
      <c r="Q10" s="7"/>
    </row>
    <row r="11" ht="21.75" customHeight="1">
      <c r="A11" s="25" t="s">
        <v>6</v>
      </c>
      <c r="B11" s="25" t="s">
        <v>7</v>
      </c>
      <c r="C11" s="25" t="s">
        <v>8</v>
      </c>
      <c r="D11" s="25" t="s">
        <v>9</v>
      </c>
      <c r="E11" s="25" t="s">
        <v>10</v>
      </c>
      <c r="F11" s="25" t="s">
        <v>11</v>
      </c>
      <c r="G11" s="25" t="s">
        <v>12</v>
      </c>
      <c r="H11" s="25" t="s">
        <v>13</v>
      </c>
      <c r="I11" s="25" t="s">
        <v>14</v>
      </c>
      <c r="J11" s="25" t="s">
        <v>15</v>
      </c>
      <c r="K11" s="26" t="s">
        <v>9</v>
      </c>
      <c r="L11" s="26" t="s">
        <v>16</v>
      </c>
      <c r="M11" s="27" t="s">
        <v>17</v>
      </c>
      <c r="N11" s="6"/>
      <c r="O11" s="7"/>
      <c r="P11" s="7"/>
      <c r="Q11" s="7"/>
    </row>
    <row r="12" ht="18" customHeight="1">
      <c r="A12" s="28" t="s">
        <v>18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6"/>
      <c r="O12" s="7"/>
      <c r="P12" s="7"/>
      <c r="Q12" s="29"/>
    </row>
    <row r="13" ht="15" customHeight="1">
      <c r="A13" s="30">
        <v>1</v>
      </c>
      <c r="B13" s="31" t="s">
        <v>19</v>
      </c>
      <c r="C13" s="32"/>
      <c r="D13" s="32"/>
      <c r="E13" s="33">
        <v>72.599999999999994</v>
      </c>
      <c r="F13" s="34">
        <v>73</v>
      </c>
      <c r="G13" s="34">
        <v>32</v>
      </c>
      <c r="H13" s="35" t="s">
        <v>20</v>
      </c>
      <c r="I13" s="34">
        <v>24</v>
      </c>
      <c r="J13" s="32">
        <f>I13*2</f>
        <v>48</v>
      </c>
      <c r="K13" s="32" t="s">
        <v>21</v>
      </c>
      <c r="L13" s="32">
        <v>35</v>
      </c>
      <c r="M13" s="32"/>
      <c r="N13" s="6"/>
      <c r="O13" s="7"/>
      <c r="P13" s="7"/>
      <c r="Q13" s="7"/>
    </row>
    <row r="14" ht="15" customHeight="1">
      <c r="A14" s="30">
        <v>2</v>
      </c>
      <c r="B14" s="31" t="s">
        <v>22</v>
      </c>
      <c r="C14" s="32"/>
      <c r="D14" s="32"/>
      <c r="E14" s="33">
        <v>72.900000000000006</v>
      </c>
      <c r="F14" s="34">
        <v>73</v>
      </c>
      <c r="G14" s="34">
        <v>28</v>
      </c>
      <c r="H14" s="35" t="s">
        <v>23</v>
      </c>
      <c r="I14" s="34">
        <v>24</v>
      </c>
      <c r="J14" s="32">
        <f t="shared" ref="J14:J15" si="0">I14*1.5</f>
        <v>36</v>
      </c>
      <c r="K14" s="32">
        <v>1</v>
      </c>
      <c r="L14" s="32">
        <v>28</v>
      </c>
      <c r="M14" s="32"/>
      <c r="N14" s="6"/>
      <c r="O14" s="7"/>
      <c r="P14" s="7"/>
      <c r="Q14" s="7"/>
    </row>
    <row r="15" ht="15" customHeight="1">
      <c r="A15" s="30">
        <v>1</v>
      </c>
      <c r="B15" s="31" t="s">
        <v>24</v>
      </c>
      <c r="C15" s="32"/>
      <c r="D15" s="32"/>
      <c r="E15" s="33">
        <v>77.099999999999994</v>
      </c>
      <c r="F15" s="34">
        <v>78</v>
      </c>
      <c r="G15" s="34">
        <v>28</v>
      </c>
      <c r="H15" s="35" t="s">
        <v>25</v>
      </c>
      <c r="I15" s="34">
        <v>36</v>
      </c>
      <c r="J15" s="32">
        <f t="shared" si="0"/>
        <v>54</v>
      </c>
      <c r="K15" s="32">
        <v>1</v>
      </c>
      <c r="L15" s="32">
        <v>33</v>
      </c>
      <c r="M15" s="32" t="s">
        <v>26</v>
      </c>
      <c r="N15" s="6"/>
      <c r="O15" s="7"/>
      <c r="P15" s="7"/>
      <c r="Q15" s="7"/>
    </row>
    <row r="16" ht="15" customHeight="1">
      <c r="A16" s="30">
        <v>2</v>
      </c>
      <c r="B16" s="31" t="s">
        <v>27</v>
      </c>
      <c r="C16" s="32"/>
      <c r="D16" s="32"/>
      <c r="E16" s="33">
        <v>77.5</v>
      </c>
      <c r="F16" s="34">
        <v>78</v>
      </c>
      <c r="G16" s="34">
        <v>24</v>
      </c>
      <c r="H16" s="35" t="s">
        <v>28</v>
      </c>
      <c r="I16" s="34">
        <v>35</v>
      </c>
      <c r="J16" s="32">
        <f>I16*1</f>
        <v>35</v>
      </c>
      <c r="K16" s="32">
        <v>1</v>
      </c>
      <c r="L16" s="32">
        <v>28</v>
      </c>
      <c r="M16" s="32"/>
      <c r="N16" s="6"/>
      <c r="O16" s="7"/>
      <c r="P16" s="7"/>
      <c r="Q16" s="29"/>
    </row>
    <row r="17" ht="15" customHeight="1">
      <c r="A17" s="30">
        <v>1</v>
      </c>
      <c r="B17" s="31" t="s">
        <v>29</v>
      </c>
      <c r="C17" s="32"/>
      <c r="D17" s="32"/>
      <c r="E17" s="33">
        <v>84.799999999999997</v>
      </c>
      <c r="F17" s="34">
        <v>85</v>
      </c>
      <c r="G17" s="34">
        <v>32</v>
      </c>
      <c r="H17" s="35" t="s">
        <v>20</v>
      </c>
      <c r="I17" s="34">
        <v>32</v>
      </c>
      <c r="J17" s="32">
        <f>I17*2</f>
        <v>64</v>
      </c>
      <c r="K17" s="32" t="s">
        <v>21</v>
      </c>
      <c r="L17" s="32">
        <v>35</v>
      </c>
      <c r="M17" s="32"/>
      <c r="N17" s="6"/>
      <c r="O17" s="7"/>
      <c r="P17" s="7"/>
      <c r="Q17" s="7"/>
    </row>
    <row r="18" ht="15" customHeight="1">
      <c r="A18" s="30">
        <v>2</v>
      </c>
      <c r="B18" s="31" t="s">
        <v>30</v>
      </c>
      <c r="C18" s="32"/>
      <c r="D18" s="32"/>
      <c r="E18" s="33">
        <v>84.099999999999994</v>
      </c>
      <c r="F18" s="34">
        <v>85</v>
      </c>
      <c r="G18" s="34">
        <v>28</v>
      </c>
      <c r="H18" s="35" t="s">
        <v>20</v>
      </c>
      <c r="I18" s="34">
        <v>37</v>
      </c>
      <c r="J18" s="32">
        <f>I18*1.5</f>
        <v>55.5</v>
      </c>
      <c r="K18" s="32">
        <v>1</v>
      </c>
      <c r="L18" s="32">
        <v>28</v>
      </c>
      <c r="M18" s="32"/>
      <c r="N18" s="6"/>
      <c r="O18" s="7"/>
      <c r="P18" s="7"/>
      <c r="Q18" s="7"/>
    </row>
    <row r="19" ht="15" customHeight="1">
      <c r="A19" s="30">
        <v>1</v>
      </c>
      <c r="B19" s="31" t="s">
        <v>31</v>
      </c>
      <c r="C19" s="32"/>
      <c r="D19" s="32"/>
      <c r="E19" s="33">
        <v>93.900000000000006</v>
      </c>
      <c r="F19" s="34">
        <v>95</v>
      </c>
      <c r="G19" s="34">
        <v>32</v>
      </c>
      <c r="H19" s="35" t="s">
        <v>32</v>
      </c>
      <c r="I19" s="34">
        <v>32</v>
      </c>
      <c r="J19" s="32">
        <f t="shared" ref="J19:J20" si="1">I19*2</f>
        <v>64</v>
      </c>
      <c r="K19" s="32" t="s">
        <v>21</v>
      </c>
      <c r="L19" s="32">
        <v>35</v>
      </c>
      <c r="M19" s="32" t="s">
        <v>33</v>
      </c>
      <c r="N19" s="6"/>
      <c r="O19" s="7"/>
      <c r="P19" s="7"/>
      <c r="Q19" s="29"/>
    </row>
    <row r="20" ht="15" customHeight="1">
      <c r="A20" s="30">
        <v>2</v>
      </c>
      <c r="B20" s="31" t="s">
        <v>34</v>
      </c>
      <c r="C20" s="32"/>
      <c r="D20" s="32"/>
      <c r="E20" s="33">
        <v>89.5</v>
      </c>
      <c r="F20" s="34">
        <v>95</v>
      </c>
      <c r="G20" s="34">
        <v>32</v>
      </c>
      <c r="H20" s="35" t="s">
        <v>35</v>
      </c>
      <c r="I20" s="34">
        <v>23</v>
      </c>
      <c r="J20" s="32">
        <f t="shared" si="1"/>
        <v>46</v>
      </c>
      <c r="K20" s="32">
        <v>1</v>
      </c>
      <c r="L20" s="32">
        <v>28</v>
      </c>
      <c r="M20" s="32"/>
      <c r="N20" s="6"/>
      <c r="O20" s="7"/>
      <c r="P20" s="7"/>
      <c r="Q20" s="7"/>
    </row>
    <row r="21" ht="15" customHeight="1">
      <c r="A21" s="30">
        <v>3</v>
      </c>
      <c r="B21" s="31" t="s">
        <v>36</v>
      </c>
      <c r="C21" s="32"/>
      <c r="D21" s="32"/>
      <c r="E21" s="33">
        <v>93</v>
      </c>
      <c r="F21" s="34">
        <v>95</v>
      </c>
      <c r="G21" s="34">
        <v>24</v>
      </c>
      <c r="H21" s="35" t="s">
        <v>37</v>
      </c>
      <c r="I21" s="34">
        <v>37</v>
      </c>
      <c r="J21" s="32">
        <f>I21*1</f>
        <v>37</v>
      </c>
      <c r="K21" s="32">
        <v>1</v>
      </c>
      <c r="L21" s="32">
        <v>25</v>
      </c>
      <c r="M21" s="32"/>
      <c r="N21" s="6"/>
      <c r="O21" s="7"/>
      <c r="P21" s="7"/>
      <c r="Q21" s="7"/>
    </row>
    <row r="22" ht="15" customHeight="1">
      <c r="A22" s="30">
        <v>1</v>
      </c>
      <c r="B22" s="31" t="s">
        <v>38</v>
      </c>
      <c r="C22" s="32"/>
      <c r="D22" s="32"/>
      <c r="E22" s="33">
        <v>96.400000000000006</v>
      </c>
      <c r="F22" s="34">
        <v>105</v>
      </c>
      <c r="G22" s="34">
        <v>32</v>
      </c>
      <c r="H22" s="35" t="s">
        <v>39</v>
      </c>
      <c r="I22" s="34">
        <v>21</v>
      </c>
      <c r="J22" s="32">
        <f>I22*2</f>
        <v>42</v>
      </c>
      <c r="K22" s="32">
        <v>2</v>
      </c>
      <c r="L22" s="32">
        <v>32</v>
      </c>
      <c r="M22" s="32"/>
      <c r="N22" s="6"/>
      <c r="O22" s="7"/>
      <c r="P22" s="7"/>
      <c r="Q22" s="7"/>
    </row>
    <row r="23" ht="15" customHeight="1">
      <c r="A23" s="30">
        <v>2</v>
      </c>
      <c r="B23" s="31" t="s">
        <v>40</v>
      </c>
      <c r="C23" s="32"/>
      <c r="D23" s="32"/>
      <c r="E23" s="33">
        <v>100</v>
      </c>
      <c r="F23" s="34">
        <v>105</v>
      </c>
      <c r="G23" s="34">
        <v>24</v>
      </c>
      <c r="H23" s="35" t="s">
        <v>41</v>
      </c>
      <c r="I23" s="34">
        <v>41</v>
      </c>
      <c r="J23" s="32">
        <f>I23*1</f>
        <v>41</v>
      </c>
      <c r="K23" s="32">
        <v>1</v>
      </c>
      <c r="L23" s="36">
        <v>28</v>
      </c>
      <c r="M23" s="32"/>
      <c r="N23" s="6"/>
      <c r="O23" s="7"/>
      <c r="P23" s="7"/>
      <c r="Q23" s="29"/>
    </row>
    <row r="24" ht="15" customHeight="1">
      <c r="A24" s="30">
        <v>1</v>
      </c>
      <c r="B24" s="31" t="s">
        <v>26</v>
      </c>
      <c r="C24" s="32"/>
      <c r="D24" s="32"/>
      <c r="E24" s="33">
        <v>117.8</v>
      </c>
      <c r="F24" s="34" t="s">
        <v>42</v>
      </c>
      <c r="G24" s="34">
        <v>32</v>
      </c>
      <c r="H24" s="35" t="s">
        <v>25</v>
      </c>
      <c r="I24" s="34">
        <v>42</v>
      </c>
      <c r="J24" s="32">
        <f>I24*2</f>
        <v>84</v>
      </c>
      <c r="K24" s="32" t="s">
        <v>21</v>
      </c>
      <c r="L24" s="32">
        <v>35</v>
      </c>
      <c r="M24" s="32" t="s">
        <v>43</v>
      </c>
      <c r="N24" s="6"/>
      <c r="O24" s="6"/>
      <c r="P24" s="6"/>
      <c r="Q24" s="7"/>
    </row>
    <row r="25" ht="15" customHeight="1">
      <c r="A25" s="30">
        <v>2</v>
      </c>
      <c r="B25" s="31" t="s">
        <v>44</v>
      </c>
      <c r="C25" s="32"/>
      <c r="D25" s="32"/>
      <c r="E25" s="33">
        <v>110.8</v>
      </c>
      <c r="F25" s="34" t="s">
        <v>42</v>
      </c>
      <c r="G25" s="34">
        <v>24</v>
      </c>
      <c r="H25" s="35" t="s">
        <v>25</v>
      </c>
      <c r="I25" s="34">
        <v>40</v>
      </c>
      <c r="J25" s="32">
        <f>I25*1</f>
        <v>40</v>
      </c>
      <c r="K25" s="32">
        <v>1</v>
      </c>
      <c r="L25" s="32">
        <v>28</v>
      </c>
      <c r="M25" s="32" t="s">
        <v>43</v>
      </c>
      <c r="N25" s="6"/>
      <c r="O25" s="6"/>
      <c r="P25" s="6"/>
      <c r="Q25" s="7"/>
    </row>
    <row r="26" ht="18" customHeight="1">
      <c r="A26" s="28" t="s">
        <v>45</v>
      </c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6"/>
      <c r="O26" s="6"/>
      <c r="P26" s="6"/>
      <c r="Q26" s="7"/>
    </row>
    <row r="27" ht="15" customHeight="1">
      <c r="A27" s="30">
        <v>1</v>
      </c>
      <c r="B27" s="31" t="s">
        <v>46</v>
      </c>
      <c r="C27" s="32"/>
      <c r="D27" s="32"/>
      <c r="E27" s="33">
        <v>68</v>
      </c>
      <c r="F27" s="34">
        <v>68</v>
      </c>
      <c r="G27" s="34">
        <v>20</v>
      </c>
      <c r="H27" s="35" t="s">
        <v>47</v>
      </c>
      <c r="I27" s="34">
        <v>36</v>
      </c>
      <c r="J27" s="32">
        <f>I27*1.5</f>
        <v>54</v>
      </c>
      <c r="K27" s="32"/>
      <c r="L27" s="36">
        <v>30</v>
      </c>
      <c r="M27" s="32"/>
      <c r="N27" s="6"/>
      <c r="O27" s="6"/>
      <c r="P27" s="6"/>
      <c r="Q27" s="29"/>
    </row>
    <row r="28" ht="15" customHeight="1">
      <c r="A28" s="30">
        <v>1</v>
      </c>
      <c r="B28" s="31" t="s">
        <v>48</v>
      </c>
      <c r="C28" s="32"/>
      <c r="D28" s="32"/>
      <c r="E28" s="33">
        <v>74.25</v>
      </c>
      <c r="F28" s="34">
        <v>78</v>
      </c>
      <c r="G28" s="34">
        <v>24</v>
      </c>
      <c r="H28" s="35" t="s">
        <v>49</v>
      </c>
      <c r="I28" s="34">
        <v>38</v>
      </c>
      <c r="J28" s="32">
        <f t="shared" ref="J28:J33" si="2">I28*2</f>
        <v>76</v>
      </c>
      <c r="K28" s="32">
        <v>1</v>
      </c>
      <c r="L28" s="36">
        <v>33</v>
      </c>
      <c r="M28" s="32"/>
    </row>
    <row r="29" ht="15" customHeight="1">
      <c r="A29" s="30">
        <v>2</v>
      </c>
      <c r="B29" s="31" t="s">
        <v>50</v>
      </c>
      <c r="C29" s="32"/>
      <c r="D29" s="32"/>
      <c r="E29" s="33">
        <v>77.200000000000003</v>
      </c>
      <c r="F29" s="34">
        <v>78</v>
      </c>
      <c r="G29" s="34">
        <v>24</v>
      </c>
      <c r="H29" s="35" t="s">
        <v>51</v>
      </c>
      <c r="I29" s="34">
        <v>36</v>
      </c>
      <c r="J29" s="32">
        <f t="shared" si="2"/>
        <v>72</v>
      </c>
      <c r="K29" s="32">
        <v>1</v>
      </c>
      <c r="L29" s="36">
        <v>28</v>
      </c>
      <c r="M29" s="32"/>
      <c r="N29" s="6"/>
      <c r="O29" s="6"/>
      <c r="P29" s="6"/>
      <c r="Q29" s="7"/>
    </row>
    <row r="30" ht="15" customHeight="1">
      <c r="A30" s="30">
        <v>3</v>
      </c>
      <c r="B30" s="31" t="s">
        <v>52</v>
      </c>
      <c r="C30" s="32"/>
      <c r="D30" s="32"/>
      <c r="E30" s="33">
        <v>73.700000000000003</v>
      </c>
      <c r="F30" s="34">
        <v>78</v>
      </c>
      <c r="G30" s="34">
        <v>24</v>
      </c>
      <c r="H30" s="35" t="s">
        <v>53</v>
      </c>
      <c r="I30" s="34">
        <v>34</v>
      </c>
      <c r="J30" s="32">
        <f t="shared" si="2"/>
        <v>68</v>
      </c>
      <c r="K30" s="32">
        <v>1</v>
      </c>
      <c r="L30" s="36">
        <v>25</v>
      </c>
      <c r="M30" s="32"/>
      <c r="N30" s="6"/>
      <c r="O30" s="6"/>
      <c r="P30" s="6"/>
      <c r="Q30" s="29"/>
    </row>
    <row r="31" ht="15" customHeight="1">
      <c r="A31" s="30">
        <v>4</v>
      </c>
      <c r="B31" s="31" t="s">
        <v>54</v>
      </c>
      <c r="C31" s="32"/>
      <c r="D31" s="32"/>
      <c r="E31" s="33">
        <v>78</v>
      </c>
      <c r="F31" s="34">
        <v>78</v>
      </c>
      <c r="G31" s="34">
        <v>24</v>
      </c>
      <c r="H31" s="35" t="s">
        <v>23</v>
      </c>
      <c r="I31" s="34">
        <v>34</v>
      </c>
      <c r="J31" s="32">
        <f t="shared" si="2"/>
        <v>68</v>
      </c>
      <c r="K31" s="32">
        <v>1</v>
      </c>
      <c r="L31" s="36">
        <v>23</v>
      </c>
      <c r="M31" s="32"/>
      <c r="N31" s="6"/>
      <c r="O31" s="6"/>
      <c r="P31" s="6"/>
      <c r="Q31" s="7"/>
    </row>
    <row r="32" ht="15" customHeight="1">
      <c r="A32" s="30">
        <v>5</v>
      </c>
      <c r="B32" s="31" t="s">
        <v>55</v>
      </c>
      <c r="C32" s="32"/>
      <c r="D32" s="32"/>
      <c r="E32" s="33">
        <v>78.599999999999994</v>
      </c>
      <c r="F32" s="34">
        <v>78</v>
      </c>
      <c r="G32" s="34">
        <v>24</v>
      </c>
      <c r="H32" s="35" t="s">
        <v>56</v>
      </c>
      <c r="I32" s="34">
        <v>33</v>
      </c>
      <c r="J32" s="32">
        <f t="shared" si="2"/>
        <v>66</v>
      </c>
      <c r="K32" s="32">
        <v>1</v>
      </c>
      <c r="L32" s="36">
        <v>21</v>
      </c>
      <c r="M32" s="32"/>
      <c r="N32" s="6"/>
      <c r="O32" s="6"/>
      <c r="P32" s="6"/>
      <c r="Q32" s="7"/>
    </row>
    <row r="33" ht="15" customHeight="1">
      <c r="A33" s="30">
        <v>6</v>
      </c>
      <c r="B33" s="31" t="s">
        <v>57</v>
      </c>
      <c r="C33" s="32"/>
      <c r="D33" s="32"/>
      <c r="E33" s="33">
        <v>77.799999999999997</v>
      </c>
      <c r="F33" s="34">
        <v>78</v>
      </c>
      <c r="G33" s="34">
        <v>24</v>
      </c>
      <c r="H33" s="35" t="s">
        <v>58</v>
      </c>
      <c r="I33" s="34">
        <v>30</v>
      </c>
      <c r="J33" s="32">
        <f t="shared" si="2"/>
        <v>60</v>
      </c>
      <c r="K33" s="32">
        <v>1</v>
      </c>
      <c r="L33" s="36">
        <v>19</v>
      </c>
      <c r="M33" s="32"/>
      <c r="N33" s="6"/>
      <c r="O33" s="6"/>
      <c r="P33" s="6"/>
      <c r="Q33" s="29"/>
    </row>
    <row r="34" ht="15" customHeight="1">
      <c r="A34" s="30">
        <v>7</v>
      </c>
      <c r="B34" s="31" t="s">
        <v>59</v>
      </c>
      <c r="C34" s="32"/>
      <c r="D34" s="32"/>
      <c r="E34" s="33">
        <v>76.5</v>
      </c>
      <c r="F34" s="34">
        <v>78</v>
      </c>
      <c r="G34" s="34">
        <v>20</v>
      </c>
      <c r="H34" s="35" t="s">
        <v>47</v>
      </c>
      <c r="I34" s="34">
        <v>28</v>
      </c>
      <c r="J34" s="32">
        <f>I34*1.5</f>
        <v>42</v>
      </c>
      <c r="K34" s="32"/>
      <c r="L34" s="36">
        <v>15</v>
      </c>
      <c r="M34" s="32"/>
      <c r="N34" s="6"/>
      <c r="O34" s="6"/>
      <c r="P34" s="6"/>
      <c r="Q34" s="7"/>
    </row>
    <row r="35" ht="15" customHeight="1">
      <c r="A35" s="30">
        <v>1</v>
      </c>
      <c r="B35" s="31" t="s">
        <v>60</v>
      </c>
      <c r="C35" s="32"/>
      <c r="D35" s="32"/>
      <c r="E35" s="33">
        <v>84.799999999999997</v>
      </c>
      <c r="F35" s="34">
        <v>85</v>
      </c>
      <c r="G35" s="34">
        <v>24</v>
      </c>
      <c r="H35" s="35" t="s">
        <v>47</v>
      </c>
      <c r="I35" s="34">
        <v>40</v>
      </c>
      <c r="J35" s="32">
        <f>I35*2</f>
        <v>80</v>
      </c>
      <c r="K35" s="32">
        <v>1</v>
      </c>
      <c r="L35" s="36">
        <v>33</v>
      </c>
      <c r="M35" s="32"/>
      <c r="N35" s="6"/>
      <c r="O35" s="6"/>
      <c r="P35" s="6"/>
      <c r="Q35" s="7"/>
    </row>
    <row r="36" ht="15" customHeight="1">
      <c r="A36" s="30">
        <v>2</v>
      </c>
      <c r="B36" s="31" t="s">
        <v>61</v>
      </c>
      <c r="C36" s="32"/>
      <c r="D36" s="32"/>
      <c r="E36" s="33">
        <v>80.099999999999994</v>
      </c>
      <c r="F36" s="34">
        <v>85</v>
      </c>
      <c r="G36" s="34">
        <v>28</v>
      </c>
      <c r="H36" s="35" t="s">
        <v>62</v>
      </c>
      <c r="I36" s="34">
        <v>31</v>
      </c>
      <c r="J36" s="32">
        <f>I36*2.5</f>
        <v>77.5</v>
      </c>
      <c r="K36" s="32">
        <v>1</v>
      </c>
      <c r="L36" s="36">
        <v>28</v>
      </c>
      <c r="M36" s="32"/>
      <c r="N36" s="6"/>
      <c r="O36" s="6"/>
      <c r="P36" s="6"/>
      <c r="Q36" s="7"/>
    </row>
    <row r="37" ht="15" customHeight="1">
      <c r="A37" s="30">
        <v>3</v>
      </c>
      <c r="B37" s="31" t="s">
        <v>63</v>
      </c>
      <c r="C37" s="32"/>
      <c r="D37" s="32"/>
      <c r="E37" s="33">
        <v>83.5</v>
      </c>
      <c r="F37" s="34">
        <v>85</v>
      </c>
      <c r="G37" s="34">
        <v>24</v>
      </c>
      <c r="H37" s="35" t="s">
        <v>64</v>
      </c>
      <c r="I37" s="34">
        <v>37</v>
      </c>
      <c r="J37" s="32">
        <f t="shared" ref="J37:J40" si="3">I37*2</f>
        <v>74</v>
      </c>
      <c r="K37" s="32">
        <v>1</v>
      </c>
      <c r="L37" s="36">
        <v>25</v>
      </c>
      <c r="M37" s="32"/>
      <c r="N37" s="6"/>
      <c r="O37" s="6"/>
      <c r="P37" s="6"/>
      <c r="Q37" s="7"/>
    </row>
    <row r="38" ht="15" customHeight="1">
      <c r="A38" s="30">
        <v>4</v>
      </c>
      <c r="B38" s="31" t="s">
        <v>65</v>
      </c>
      <c r="C38" s="32"/>
      <c r="D38" s="32"/>
      <c r="E38" s="33">
        <v>84.700000000000003</v>
      </c>
      <c r="F38" s="34">
        <v>85</v>
      </c>
      <c r="G38" s="34">
        <v>24</v>
      </c>
      <c r="H38" s="35" t="s">
        <v>66</v>
      </c>
      <c r="I38" s="34">
        <v>32</v>
      </c>
      <c r="J38" s="32">
        <f t="shared" si="3"/>
        <v>64</v>
      </c>
      <c r="K38" s="32">
        <v>1</v>
      </c>
      <c r="L38" s="36">
        <v>23</v>
      </c>
      <c r="M38" s="32"/>
      <c r="N38" s="6"/>
      <c r="O38" s="6"/>
      <c r="P38" s="6"/>
      <c r="Q38" s="29"/>
    </row>
    <row r="39" ht="15" customHeight="1">
      <c r="A39" s="30">
        <v>5</v>
      </c>
      <c r="B39" s="31" t="s">
        <v>67</v>
      </c>
      <c r="C39" s="32"/>
      <c r="D39" s="32"/>
      <c r="E39" s="33">
        <v>82.599999999999994</v>
      </c>
      <c r="F39" s="34">
        <v>85</v>
      </c>
      <c r="G39" s="34">
        <v>24</v>
      </c>
      <c r="H39" s="35" t="s">
        <v>68</v>
      </c>
      <c r="I39" s="34">
        <v>22</v>
      </c>
      <c r="J39" s="32">
        <f t="shared" si="3"/>
        <v>44</v>
      </c>
      <c r="K39" s="32">
        <v>2</v>
      </c>
      <c r="L39" s="36">
        <v>20</v>
      </c>
      <c r="M39" s="32"/>
      <c r="N39" s="6"/>
      <c r="O39" s="6"/>
      <c r="P39" s="6"/>
      <c r="Q39" s="7"/>
    </row>
    <row r="40" ht="15" customHeight="1">
      <c r="A40" s="30">
        <v>1</v>
      </c>
      <c r="B40" s="31" t="s">
        <v>69</v>
      </c>
      <c r="C40" s="32"/>
      <c r="D40" s="32"/>
      <c r="E40" s="33">
        <v>89.400000000000006</v>
      </c>
      <c r="F40" s="34">
        <v>95</v>
      </c>
      <c r="G40" s="34">
        <v>24</v>
      </c>
      <c r="H40" s="35" t="s">
        <v>32</v>
      </c>
      <c r="I40" s="34">
        <v>35</v>
      </c>
      <c r="J40" s="32">
        <f t="shared" si="3"/>
        <v>70</v>
      </c>
      <c r="K40" s="32">
        <v>1</v>
      </c>
      <c r="L40" s="36">
        <v>33</v>
      </c>
      <c r="M40" s="32" t="s">
        <v>33</v>
      </c>
      <c r="N40" s="6"/>
      <c r="O40" s="6"/>
      <c r="P40" s="6"/>
      <c r="Q40" s="7"/>
    </row>
    <row r="41" ht="15" customHeight="1">
      <c r="A41" s="30">
        <v>2</v>
      </c>
      <c r="B41" s="31" t="s">
        <v>70</v>
      </c>
      <c r="C41" s="32"/>
      <c r="D41" s="32"/>
      <c r="E41" s="33">
        <v>94.299999999999997</v>
      </c>
      <c r="F41" s="34">
        <v>95</v>
      </c>
      <c r="G41" s="34">
        <v>28</v>
      </c>
      <c r="H41" s="35" t="s">
        <v>37</v>
      </c>
      <c r="I41" s="34">
        <v>28</v>
      </c>
      <c r="J41" s="32">
        <f>I41*2.5</f>
        <v>70</v>
      </c>
      <c r="K41" s="32">
        <v>1</v>
      </c>
      <c r="L41" s="36">
        <v>28</v>
      </c>
      <c r="M41" s="32"/>
      <c r="N41" s="6"/>
      <c r="O41" s="6"/>
      <c r="P41" s="6"/>
      <c r="Q41" s="29"/>
    </row>
    <row r="42" ht="15" customHeight="1">
      <c r="A42" s="30">
        <v>3</v>
      </c>
      <c r="B42" s="31" t="s">
        <v>71</v>
      </c>
      <c r="C42" s="32"/>
      <c r="D42" s="32"/>
      <c r="E42" s="33">
        <v>94.599999999999994</v>
      </c>
      <c r="F42" s="34">
        <v>95</v>
      </c>
      <c r="G42" s="34">
        <v>24</v>
      </c>
      <c r="H42" s="35" t="s">
        <v>47</v>
      </c>
      <c r="I42" s="34">
        <v>33</v>
      </c>
      <c r="J42" s="32">
        <f t="shared" ref="J42:J44" si="4">I42*2</f>
        <v>66</v>
      </c>
      <c r="K42" s="32">
        <v>1</v>
      </c>
      <c r="L42" s="36">
        <v>25</v>
      </c>
      <c r="M42" s="32"/>
      <c r="N42" s="6"/>
      <c r="O42" s="6"/>
      <c r="P42" s="6"/>
      <c r="Q42" s="7"/>
    </row>
    <row r="43" ht="15" customHeight="1">
      <c r="A43" s="30">
        <v>4</v>
      </c>
      <c r="B43" s="31" t="s">
        <v>72</v>
      </c>
      <c r="C43" s="32"/>
      <c r="D43" s="32"/>
      <c r="E43" s="33">
        <v>94.599999999999994</v>
      </c>
      <c r="F43" s="34">
        <v>95</v>
      </c>
      <c r="G43" s="34">
        <v>24</v>
      </c>
      <c r="H43" s="35" t="s">
        <v>35</v>
      </c>
      <c r="I43" s="34">
        <v>32</v>
      </c>
      <c r="J43" s="32">
        <f t="shared" si="4"/>
        <v>64</v>
      </c>
      <c r="K43" s="32">
        <v>1</v>
      </c>
      <c r="L43" s="36">
        <v>23</v>
      </c>
      <c r="M43" s="32"/>
      <c r="N43" s="6"/>
      <c r="O43" s="6"/>
      <c r="P43" s="6"/>
      <c r="Q43" s="7"/>
    </row>
    <row r="44" ht="15" customHeight="1">
      <c r="A44" s="30">
        <v>5</v>
      </c>
      <c r="B44" s="31" t="s">
        <v>73</v>
      </c>
      <c r="C44" s="32"/>
      <c r="D44" s="32"/>
      <c r="E44" s="33">
        <v>94.299999999999997</v>
      </c>
      <c r="F44" s="34">
        <v>95</v>
      </c>
      <c r="G44" s="34">
        <v>24</v>
      </c>
      <c r="H44" s="35" t="s">
        <v>74</v>
      </c>
      <c r="I44" s="34">
        <v>30</v>
      </c>
      <c r="J44" s="32">
        <f t="shared" si="4"/>
        <v>60</v>
      </c>
      <c r="K44" s="32">
        <v>1</v>
      </c>
      <c r="L44" s="36">
        <v>21</v>
      </c>
      <c r="M44" s="32"/>
      <c r="N44" s="6"/>
      <c r="O44" s="6"/>
      <c r="P44" s="6"/>
      <c r="Q44" s="29"/>
    </row>
    <row r="45" ht="15" customHeight="1">
      <c r="A45" s="30">
        <v>6</v>
      </c>
      <c r="B45" s="31" t="s">
        <v>75</v>
      </c>
      <c r="C45" s="32"/>
      <c r="D45" s="32"/>
      <c r="E45" s="33">
        <v>90.599999999999994</v>
      </c>
      <c r="F45" s="34">
        <v>95</v>
      </c>
      <c r="G45" s="34">
        <v>20</v>
      </c>
      <c r="H45" s="35" t="s">
        <v>20</v>
      </c>
      <c r="I45" s="34">
        <v>38</v>
      </c>
      <c r="J45" s="32">
        <f>I45*1.5</f>
        <v>57</v>
      </c>
      <c r="K45" s="32"/>
      <c r="L45" s="36">
        <v>16</v>
      </c>
      <c r="M45" s="32"/>
      <c r="N45" s="6"/>
      <c r="O45" s="6"/>
      <c r="P45" s="6"/>
      <c r="Q45" s="7"/>
    </row>
    <row r="46" ht="15" customHeight="1">
      <c r="A46" s="30">
        <v>1</v>
      </c>
      <c r="B46" s="31" t="s">
        <v>76</v>
      </c>
      <c r="C46" s="32"/>
      <c r="D46" s="32"/>
      <c r="E46" s="33">
        <v>103.3</v>
      </c>
      <c r="F46" s="34">
        <v>105</v>
      </c>
      <c r="G46" s="34">
        <v>28</v>
      </c>
      <c r="H46" s="35" t="s">
        <v>77</v>
      </c>
      <c r="I46" s="34">
        <v>28</v>
      </c>
      <c r="J46" s="32">
        <f>I46*2.5</f>
        <v>70</v>
      </c>
      <c r="K46" s="32">
        <v>1</v>
      </c>
      <c r="L46" s="36">
        <v>33</v>
      </c>
      <c r="M46" s="32"/>
      <c r="N46" s="6"/>
      <c r="O46" s="6"/>
      <c r="P46" s="6"/>
      <c r="Q46" s="7"/>
    </row>
    <row r="47" ht="15" customHeight="1">
      <c r="A47" s="30">
        <v>2</v>
      </c>
      <c r="B47" s="31" t="s">
        <v>78</v>
      </c>
      <c r="C47" s="32"/>
      <c r="D47" s="32"/>
      <c r="E47" s="33">
        <v>97</v>
      </c>
      <c r="F47" s="34">
        <v>105</v>
      </c>
      <c r="G47" s="34">
        <v>24</v>
      </c>
      <c r="H47" s="35" t="s">
        <v>37</v>
      </c>
      <c r="I47" s="34">
        <v>24</v>
      </c>
      <c r="J47" s="32">
        <f>I47*2</f>
        <v>48</v>
      </c>
      <c r="K47" s="32">
        <v>2</v>
      </c>
      <c r="L47" s="36">
        <v>27</v>
      </c>
      <c r="M47" s="32"/>
      <c r="N47" s="6"/>
      <c r="O47" s="6"/>
      <c r="P47" s="6"/>
      <c r="Q47" s="7"/>
    </row>
    <row r="48" ht="15" customHeight="1">
      <c r="A48" s="30">
        <v>3</v>
      </c>
      <c r="B48" s="31" t="s">
        <v>79</v>
      </c>
      <c r="C48" s="32"/>
      <c r="D48" s="32"/>
      <c r="E48" s="33">
        <v>101.09999999999999</v>
      </c>
      <c r="F48" s="34">
        <v>105</v>
      </c>
      <c r="G48" s="34">
        <v>16</v>
      </c>
      <c r="H48" s="35" t="s">
        <v>80</v>
      </c>
      <c r="I48" s="34">
        <v>39</v>
      </c>
      <c r="J48" s="32">
        <f>I48*1</f>
        <v>39</v>
      </c>
      <c r="K48" s="32"/>
      <c r="L48" s="36">
        <v>22</v>
      </c>
      <c r="M48" s="32"/>
      <c r="N48" s="6"/>
      <c r="O48" s="6"/>
      <c r="P48" s="6"/>
      <c r="Q48" s="29"/>
    </row>
    <row r="49" ht="15" customHeight="1">
      <c r="A49" s="30">
        <v>1</v>
      </c>
      <c r="B49" s="31" t="s">
        <v>81</v>
      </c>
      <c r="C49" s="32"/>
      <c r="D49" s="32"/>
      <c r="E49" s="33">
        <v>109</v>
      </c>
      <c r="F49" s="34" t="s">
        <v>42</v>
      </c>
      <c r="G49" s="34">
        <v>28</v>
      </c>
      <c r="H49" s="35" t="s">
        <v>82</v>
      </c>
      <c r="I49" s="34">
        <v>35</v>
      </c>
      <c r="J49" s="32">
        <f>I49*2.5</f>
        <v>87.5</v>
      </c>
      <c r="K49" s="32">
        <v>1</v>
      </c>
      <c r="L49" s="36">
        <v>33</v>
      </c>
      <c r="M49" s="32"/>
      <c r="N49" s="6"/>
      <c r="O49" s="6"/>
      <c r="P49" s="6"/>
      <c r="Q49" s="7"/>
    </row>
    <row r="50" ht="18" customHeight="1">
      <c r="A50" s="28" t="s">
        <v>83</v>
      </c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</row>
    <row r="51" ht="15" customHeight="1">
      <c r="A51" s="30">
        <v>1</v>
      </c>
      <c r="B51" s="31" t="s">
        <v>84</v>
      </c>
      <c r="C51" s="36"/>
      <c r="D51" s="36"/>
      <c r="E51" s="33">
        <v>47</v>
      </c>
      <c r="F51" s="34">
        <v>58</v>
      </c>
      <c r="G51" s="34">
        <v>10</v>
      </c>
      <c r="H51" s="35" t="s">
        <v>37</v>
      </c>
      <c r="I51" s="34">
        <v>36</v>
      </c>
      <c r="J51" s="36">
        <f>I51*1.3</f>
        <v>46.800000000000004</v>
      </c>
      <c r="K51" s="32"/>
      <c r="L51" s="36">
        <v>30</v>
      </c>
      <c r="M51" s="32"/>
    </row>
    <row r="52" ht="15" customHeight="1">
      <c r="A52" s="30">
        <v>1</v>
      </c>
      <c r="B52" s="31" t="s">
        <v>85</v>
      </c>
      <c r="C52" s="36"/>
      <c r="D52" s="36"/>
      <c r="E52" s="33">
        <v>66.099999999999994</v>
      </c>
      <c r="F52" s="34">
        <v>68</v>
      </c>
      <c r="G52" s="34">
        <v>12</v>
      </c>
      <c r="H52" s="35" t="s">
        <v>20</v>
      </c>
      <c r="I52" s="34">
        <v>38</v>
      </c>
      <c r="J52" s="36">
        <f t="shared" ref="J52:J69" si="5">I52*1.5</f>
        <v>57</v>
      </c>
      <c r="K52" s="32"/>
      <c r="L52" s="36">
        <v>30</v>
      </c>
      <c r="M52" s="32"/>
    </row>
    <row r="53" ht="15" customHeight="1">
      <c r="A53" s="30">
        <v>1</v>
      </c>
      <c r="B53" s="31" t="s">
        <v>86</v>
      </c>
      <c r="C53" s="36"/>
      <c r="D53" s="36"/>
      <c r="E53" s="33">
        <v>69</v>
      </c>
      <c r="F53" s="34" t="s">
        <v>87</v>
      </c>
      <c r="G53" s="34">
        <v>12</v>
      </c>
      <c r="H53" s="35" t="s">
        <v>20</v>
      </c>
      <c r="I53" s="34">
        <v>27</v>
      </c>
      <c r="J53" s="36">
        <f t="shared" si="5"/>
        <v>40.5</v>
      </c>
      <c r="K53" s="32"/>
      <c r="L53" s="36">
        <v>30</v>
      </c>
      <c r="M53" s="32"/>
      <c r="Q53" s="29"/>
    </row>
    <row r="54" ht="15" customHeight="1">
      <c r="A54" s="37"/>
      <c r="B54" s="38"/>
      <c r="C54" s="39"/>
      <c r="D54" s="39"/>
      <c r="E54" s="29"/>
      <c r="F54" s="29"/>
      <c r="G54" s="29"/>
      <c r="H54" s="29"/>
      <c r="I54" s="29"/>
      <c r="J54" s="39"/>
      <c r="K54" s="40"/>
      <c r="L54" s="39"/>
      <c r="M54" s="40"/>
    </row>
    <row r="55" ht="15.75">
      <c r="B55" s="1" t="s">
        <v>88</v>
      </c>
      <c r="D55" s="1" t="s">
        <v>89</v>
      </c>
      <c r="G55" s="1" t="s">
        <v>90</v>
      </c>
      <c r="K55" s="1" t="s">
        <v>91</v>
      </c>
      <c r="Q55" s="29"/>
    </row>
    <row r="56" ht="27.75" customHeight="1">
      <c r="A56" s="37"/>
      <c r="B56" s="38"/>
      <c r="C56" s="39"/>
      <c r="D56" s="39"/>
      <c r="E56" s="29"/>
      <c r="F56" s="29"/>
      <c r="G56" s="29"/>
      <c r="H56" s="29"/>
      <c r="I56" s="29"/>
      <c r="J56" s="39"/>
      <c r="K56" s="40"/>
      <c r="L56" s="39"/>
      <c r="M56" s="40"/>
    </row>
    <row r="57" s="3" customFormat="1" ht="15.75" customHeight="1">
      <c r="A57" s="4" t="s">
        <v>0</v>
      </c>
      <c r="B57" s="4"/>
      <c r="C57" s="4"/>
      <c r="M57" s="5"/>
      <c r="N57" s="6"/>
      <c r="O57" s="6"/>
      <c r="P57" s="6"/>
      <c r="Q57" s="7"/>
      <c r="R57" s="7"/>
      <c r="V57" s="8"/>
    </row>
    <row r="58" s="9" customFormat="1" ht="19.5">
      <c r="A58" s="10" t="s">
        <v>1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6"/>
      <c r="O58" s="6"/>
      <c r="P58" s="6"/>
      <c r="Q58" s="7"/>
      <c r="R58" s="7"/>
      <c r="S58" s="11"/>
      <c r="T58" s="11"/>
      <c r="U58" s="11"/>
      <c r="V58" s="11"/>
      <c r="W58" s="11"/>
    </row>
    <row r="59" s="9" customFormat="1" ht="19.5">
      <c r="A59" s="10" t="s">
        <v>2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6"/>
      <c r="O59" s="6"/>
      <c r="P59" s="6"/>
      <c r="Q59" s="29"/>
      <c r="R59" s="7"/>
      <c r="S59" s="11"/>
      <c r="T59" s="11"/>
      <c r="U59" s="11"/>
      <c r="V59" s="11"/>
      <c r="W59" s="11"/>
      <c r="X59" s="11"/>
      <c r="Y59" s="11"/>
    </row>
    <row r="60" s="9" customFormat="1" ht="19.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6"/>
      <c r="O60" s="6"/>
      <c r="P60" s="6"/>
      <c r="Q60" s="7"/>
      <c r="R60" s="12"/>
      <c r="S60" s="10"/>
      <c r="T60" s="10"/>
      <c r="U60" s="10"/>
      <c r="V60" s="10"/>
      <c r="W60" s="10"/>
    </row>
    <row r="61" s="9" customFormat="1" ht="21.75">
      <c r="A61" s="13" t="s">
        <v>3</v>
      </c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6"/>
      <c r="O61" s="6"/>
      <c r="P61" s="6"/>
      <c r="Q61" s="7"/>
      <c r="R61" s="7"/>
      <c r="S61" s="14"/>
      <c r="T61" s="14"/>
      <c r="U61" s="14"/>
      <c r="V61" s="14"/>
      <c r="W61" s="14"/>
    </row>
    <row r="62" s="9" customFormat="1" ht="21.7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6"/>
      <c r="O62" s="6"/>
      <c r="P62" s="6"/>
      <c r="Q62" s="7"/>
      <c r="R62" s="7"/>
      <c r="S62" s="14"/>
      <c r="T62" s="14"/>
      <c r="U62" s="14"/>
      <c r="V62" s="14"/>
      <c r="W62" s="14"/>
      <c r="X62" s="14"/>
      <c r="Y62" s="14"/>
    </row>
    <row r="63" s="15" customFormat="1" ht="21.75">
      <c r="A63" s="16" t="s">
        <v>4</v>
      </c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6"/>
      <c r="O63" s="6"/>
      <c r="P63" s="6"/>
      <c r="Q63" s="29"/>
      <c r="R63" s="7"/>
      <c r="S63" s="17"/>
      <c r="T63" s="17"/>
      <c r="U63" s="17"/>
      <c r="V63" s="17"/>
      <c r="W63" s="17"/>
    </row>
    <row r="64" s="15" customFormat="1" ht="18.75" customHeight="1">
      <c r="A64" s="18" t="s">
        <v>5</v>
      </c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6"/>
      <c r="O64" s="6"/>
      <c r="P64" s="6"/>
      <c r="Q64" s="7"/>
      <c r="R64" s="7"/>
    </row>
    <row r="65" s="15" customFormat="1" ht="18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6"/>
      <c r="O65" s="6"/>
      <c r="P65" s="6"/>
      <c r="Q65" s="7"/>
      <c r="R65" s="7"/>
    </row>
    <row r="66" ht="15" customHeight="1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</row>
    <row r="67" ht="21.75" customHeight="1">
      <c r="A67" s="25" t="s">
        <v>6</v>
      </c>
      <c r="B67" s="25" t="s">
        <v>7</v>
      </c>
      <c r="C67" s="25" t="s">
        <v>8</v>
      </c>
      <c r="D67" s="25" t="s">
        <v>9</v>
      </c>
      <c r="E67" s="42" t="s">
        <v>10</v>
      </c>
      <c r="F67" s="43" t="s">
        <v>11</v>
      </c>
      <c r="G67" s="43" t="s">
        <v>12</v>
      </c>
      <c r="H67" s="25" t="s">
        <v>13</v>
      </c>
      <c r="I67" s="44" t="s">
        <v>92</v>
      </c>
      <c r="J67" s="25" t="s">
        <v>15</v>
      </c>
      <c r="K67" s="26" t="s">
        <v>9</v>
      </c>
      <c r="L67" s="26" t="s">
        <v>16</v>
      </c>
      <c r="M67" s="27" t="s">
        <v>17</v>
      </c>
      <c r="N67" s="6"/>
      <c r="O67" s="6"/>
      <c r="P67" s="6"/>
      <c r="Q67" s="29"/>
    </row>
    <row r="68" ht="18" customHeight="1">
      <c r="A68" s="28" t="s">
        <v>93</v>
      </c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</row>
    <row r="69" ht="15" customHeight="1">
      <c r="A69" s="30">
        <v>1</v>
      </c>
      <c r="B69" s="31" t="s">
        <v>94</v>
      </c>
      <c r="C69" s="32"/>
      <c r="D69" s="32"/>
      <c r="E69" s="33">
        <v>69.799999999999997</v>
      </c>
      <c r="F69" s="34">
        <v>73</v>
      </c>
      <c r="G69" s="34">
        <v>20</v>
      </c>
      <c r="H69" s="35" t="s">
        <v>20</v>
      </c>
      <c r="I69" s="34">
        <v>42</v>
      </c>
      <c r="J69" s="32">
        <f t="shared" si="5"/>
        <v>63</v>
      </c>
      <c r="K69" s="32">
        <v>1</v>
      </c>
      <c r="L69" s="36">
        <v>33</v>
      </c>
      <c r="M69" s="32"/>
    </row>
    <row r="70" ht="15" customHeight="1">
      <c r="A70" s="30">
        <v>2</v>
      </c>
      <c r="B70" s="31" t="s">
        <v>95</v>
      </c>
      <c r="C70" s="32"/>
      <c r="D70" s="32"/>
      <c r="E70" s="33">
        <v>70</v>
      </c>
      <c r="F70" s="34">
        <v>73</v>
      </c>
      <c r="G70" s="34">
        <v>24</v>
      </c>
      <c r="H70" s="35" t="s">
        <v>96</v>
      </c>
      <c r="I70" s="34">
        <v>31</v>
      </c>
      <c r="J70" s="32">
        <f t="shared" ref="J70:J71" si="6">I70*2</f>
        <v>62</v>
      </c>
      <c r="K70" s="32">
        <v>1</v>
      </c>
      <c r="L70" s="36">
        <v>28</v>
      </c>
      <c r="M70" s="32"/>
    </row>
    <row r="71" ht="15" customHeight="1">
      <c r="A71" s="30">
        <v>3</v>
      </c>
      <c r="B71" s="31" t="s">
        <v>97</v>
      </c>
      <c r="C71" s="32"/>
      <c r="D71" s="32"/>
      <c r="E71" s="33">
        <v>71.400000000000006</v>
      </c>
      <c r="F71" s="34">
        <v>73</v>
      </c>
      <c r="G71" s="34">
        <v>24</v>
      </c>
      <c r="H71" s="35" t="s">
        <v>98</v>
      </c>
      <c r="I71" s="34">
        <v>27</v>
      </c>
      <c r="J71" s="32">
        <f t="shared" si="6"/>
        <v>54</v>
      </c>
      <c r="K71" s="32">
        <v>1</v>
      </c>
      <c r="L71" s="36">
        <v>25</v>
      </c>
      <c r="M71" s="32"/>
      <c r="Q71" s="29"/>
    </row>
    <row r="72" ht="15" customHeight="1">
      <c r="A72" s="30">
        <v>4</v>
      </c>
      <c r="B72" s="31" t="s">
        <v>99</v>
      </c>
      <c r="C72" s="32"/>
      <c r="D72" s="32"/>
      <c r="E72" s="33">
        <v>72.299999999999997</v>
      </c>
      <c r="F72" s="34">
        <v>73</v>
      </c>
      <c r="G72" s="34">
        <v>16</v>
      </c>
      <c r="H72" s="35" t="s">
        <v>100</v>
      </c>
      <c r="I72" s="34">
        <v>41</v>
      </c>
      <c r="J72" s="32">
        <f>I72*1</f>
        <v>41</v>
      </c>
      <c r="K72" s="32"/>
      <c r="L72" s="36">
        <v>20</v>
      </c>
      <c r="M72" s="32"/>
    </row>
    <row r="73" ht="15" customHeight="1">
      <c r="A73" s="30">
        <v>1</v>
      </c>
      <c r="B73" s="31" t="s">
        <v>33</v>
      </c>
      <c r="C73" s="32"/>
      <c r="D73" s="32"/>
      <c r="E73" s="33">
        <v>77.349999999999994</v>
      </c>
      <c r="F73" s="34">
        <v>78</v>
      </c>
      <c r="G73" s="34">
        <v>24</v>
      </c>
      <c r="H73" s="35" t="s">
        <v>32</v>
      </c>
      <c r="I73" s="34">
        <v>46</v>
      </c>
      <c r="J73" s="32">
        <f t="shared" ref="J73:J74" si="7">I73*2</f>
        <v>92</v>
      </c>
      <c r="K73" s="32">
        <v>1</v>
      </c>
      <c r="L73" s="36">
        <v>33</v>
      </c>
      <c r="M73" s="32"/>
    </row>
    <row r="74" ht="15" customHeight="1">
      <c r="A74" s="30">
        <v>2</v>
      </c>
      <c r="B74" s="31" t="s">
        <v>101</v>
      </c>
      <c r="C74" s="32"/>
      <c r="D74" s="32"/>
      <c r="E74" s="33">
        <v>78</v>
      </c>
      <c r="F74" s="34">
        <v>78</v>
      </c>
      <c r="G74" s="34">
        <v>24</v>
      </c>
      <c r="H74" s="35" t="s">
        <v>102</v>
      </c>
      <c r="I74" s="34">
        <v>30</v>
      </c>
      <c r="J74" s="32">
        <f t="shared" si="7"/>
        <v>60</v>
      </c>
      <c r="K74" s="32">
        <v>1</v>
      </c>
      <c r="L74" s="36">
        <v>28</v>
      </c>
      <c r="M74" s="32"/>
    </row>
    <row r="75" ht="15" customHeight="1">
      <c r="A75" s="30">
        <v>3</v>
      </c>
      <c r="B75" s="31" t="s">
        <v>103</v>
      </c>
      <c r="C75" s="32"/>
      <c r="D75" s="32"/>
      <c r="E75" s="33">
        <v>73.200000000000003</v>
      </c>
      <c r="F75" s="34">
        <v>78</v>
      </c>
      <c r="G75" s="34">
        <v>20</v>
      </c>
      <c r="H75" s="35" t="s">
        <v>20</v>
      </c>
      <c r="I75" s="34">
        <v>31</v>
      </c>
      <c r="J75" s="32">
        <f>I75*1.5</f>
        <v>46.5</v>
      </c>
      <c r="K75" s="32">
        <v>2</v>
      </c>
      <c r="L75" s="36">
        <v>24</v>
      </c>
      <c r="M75" s="32"/>
      <c r="Q75" s="29"/>
    </row>
    <row r="76" ht="15" customHeight="1">
      <c r="A76" s="30">
        <v>1</v>
      </c>
      <c r="B76" s="31" t="s">
        <v>104</v>
      </c>
      <c r="C76" s="32"/>
      <c r="D76" s="32"/>
      <c r="E76" s="33">
        <v>81</v>
      </c>
      <c r="F76" s="34">
        <v>85</v>
      </c>
      <c r="G76" s="34">
        <v>24</v>
      </c>
      <c r="H76" s="35" t="s">
        <v>105</v>
      </c>
      <c r="I76" s="34">
        <v>42</v>
      </c>
      <c r="J76" s="32">
        <f t="shared" ref="J76:J79" si="8">I76*2</f>
        <v>84</v>
      </c>
      <c r="K76" s="32">
        <v>1</v>
      </c>
      <c r="L76" s="36">
        <v>33</v>
      </c>
      <c r="M76" s="32"/>
      <c r="R76" s="1"/>
    </row>
    <row r="77" ht="15" customHeight="1">
      <c r="A77" s="30">
        <v>2</v>
      </c>
      <c r="B77" s="31" t="s">
        <v>106</v>
      </c>
      <c r="C77" s="32"/>
      <c r="D77" s="32"/>
      <c r="E77" s="33">
        <v>83.200000000000003</v>
      </c>
      <c r="F77" s="34">
        <v>85</v>
      </c>
      <c r="G77" s="34">
        <v>24</v>
      </c>
      <c r="H77" s="35" t="s">
        <v>107</v>
      </c>
      <c r="I77" s="34">
        <v>40</v>
      </c>
      <c r="J77" s="32">
        <f t="shared" si="8"/>
        <v>80</v>
      </c>
      <c r="K77" s="32">
        <v>1</v>
      </c>
      <c r="L77" s="36">
        <v>28</v>
      </c>
      <c r="M77" s="32"/>
    </row>
    <row r="78" ht="15" customHeight="1">
      <c r="A78" s="30">
        <v>3</v>
      </c>
      <c r="B78" s="31" t="s">
        <v>108</v>
      </c>
      <c r="C78" s="32"/>
      <c r="D78" s="32"/>
      <c r="E78" s="33">
        <v>78.799999999999997</v>
      </c>
      <c r="F78" s="34">
        <v>85</v>
      </c>
      <c r="G78" s="34">
        <v>24</v>
      </c>
      <c r="H78" s="35" t="s">
        <v>109</v>
      </c>
      <c r="I78" s="34">
        <v>32</v>
      </c>
      <c r="J78" s="32">
        <f t="shared" si="8"/>
        <v>64</v>
      </c>
      <c r="K78" s="32">
        <v>1</v>
      </c>
      <c r="L78" s="36">
        <v>25</v>
      </c>
      <c r="M78" s="32"/>
      <c r="Q78" s="29"/>
    </row>
    <row r="79" ht="15" customHeight="1">
      <c r="A79" s="30">
        <v>4</v>
      </c>
      <c r="B79" s="31" t="s">
        <v>110</v>
      </c>
      <c r="C79" s="32"/>
      <c r="D79" s="32"/>
      <c r="E79" s="33">
        <v>84</v>
      </c>
      <c r="F79" s="34">
        <v>85</v>
      </c>
      <c r="G79" s="34">
        <v>24</v>
      </c>
      <c r="H79" s="35" t="s">
        <v>111</v>
      </c>
      <c r="I79" s="34">
        <v>31</v>
      </c>
      <c r="J79" s="32">
        <f t="shared" si="8"/>
        <v>62</v>
      </c>
      <c r="K79" s="32">
        <v>1</v>
      </c>
      <c r="L79" s="36">
        <v>23</v>
      </c>
      <c r="M79" s="32"/>
      <c r="Q79" s="29"/>
    </row>
    <row r="80" ht="15" customHeight="1">
      <c r="A80" s="30">
        <v>5</v>
      </c>
      <c r="B80" s="31" t="s">
        <v>112</v>
      </c>
      <c r="C80" s="32"/>
      <c r="D80" s="32"/>
      <c r="E80" s="33">
        <v>80</v>
      </c>
      <c r="F80" s="34">
        <v>85</v>
      </c>
      <c r="G80" s="34">
        <v>20</v>
      </c>
      <c r="H80" s="35" t="s">
        <v>111</v>
      </c>
      <c r="I80" s="34">
        <v>26</v>
      </c>
      <c r="J80" s="32">
        <f>I80*1.5</f>
        <v>39</v>
      </c>
      <c r="K80" s="32">
        <v>3</v>
      </c>
      <c r="L80" s="36">
        <v>19</v>
      </c>
      <c r="M80" s="32"/>
      <c r="Q80" s="29"/>
    </row>
    <row r="81" ht="15" customHeight="1">
      <c r="A81" s="30">
        <v>1</v>
      </c>
      <c r="B81" s="31" t="s">
        <v>113</v>
      </c>
      <c r="C81" s="32"/>
      <c r="D81" s="32"/>
      <c r="E81" s="33">
        <v>93</v>
      </c>
      <c r="F81" s="34">
        <v>95</v>
      </c>
      <c r="G81" s="34">
        <v>24</v>
      </c>
      <c r="H81" s="35" t="s">
        <v>20</v>
      </c>
      <c r="I81" s="34">
        <v>42</v>
      </c>
      <c r="J81" s="32">
        <f t="shared" ref="J81:J83" si="9">I81*2</f>
        <v>84</v>
      </c>
      <c r="K81" s="32">
        <v>1</v>
      </c>
      <c r="L81" s="36">
        <v>33</v>
      </c>
      <c r="M81" s="32"/>
      <c r="Q81" s="29"/>
    </row>
    <row r="82" ht="15" customHeight="1">
      <c r="A82" s="30">
        <v>2</v>
      </c>
      <c r="B82" s="31" t="s">
        <v>114</v>
      </c>
      <c r="C82" s="32"/>
      <c r="D82" s="32"/>
      <c r="E82" s="33">
        <v>92.700000000000003</v>
      </c>
      <c r="F82" s="34">
        <v>95</v>
      </c>
      <c r="G82" s="34">
        <v>24</v>
      </c>
      <c r="H82" s="35" t="s">
        <v>115</v>
      </c>
      <c r="I82" s="34">
        <v>31</v>
      </c>
      <c r="J82" s="32">
        <f t="shared" si="9"/>
        <v>62</v>
      </c>
      <c r="K82" s="32">
        <v>1</v>
      </c>
      <c r="L82" s="36">
        <v>28</v>
      </c>
      <c r="M82" s="32"/>
      <c r="Q82" s="29"/>
    </row>
    <row r="83" ht="15" customHeight="1">
      <c r="A83" s="30">
        <v>3</v>
      </c>
      <c r="B83" s="31" t="s">
        <v>116</v>
      </c>
      <c r="C83" s="32"/>
      <c r="D83" s="32"/>
      <c r="E83" s="33">
        <v>93.400000000000006</v>
      </c>
      <c r="F83" s="34">
        <v>95</v>
      </c>
      <c r="G83" s="34">
        <v>24</v>
      </c>
      <c r="H83" s="35" t="s">
        <v>117</v>
      </c>
      <c r="I83" s="34">
        <v>29</v>
      </c>
      <c r="J83" s="32">
        <f t="shared" si="9"/>
        <v>58</v>
      </c>
      <c r="K83" s="32">
        <v>1</v>
      </c>
      <c r="L83" s="36">
        <v>25</v>
      </c>
      <c r="M83" s="32"/>
      <c r="Q83" s="29"/>
    </row>
    <row r="84" ht="15" customHeight="1">
      <c r="A84" s="30">
        <v>4</v>
      </c>
      <c r="B84" s="31" t="s">
        <v>118</v>
      </c>
      <c r="C84" s="32"/>
      <c r="D84" s="32"/>
      <c r="E84" s="33">
        <v>86</v>
      </c>
      <c r="F84" s="34">
        <v>95</v>
      </c>
      <c r="G84" s="34">
        <v>20</v>
      </c>
      <c r="H84" s="35" t="s">
        <v>47</v>
      </c>
      <c r="I84" s="34">
        <v>38</v>
      </c>
      <c r="J84" s="32">
        <f>I84*1.5</f>
        <v>57</v>
      </c>
      <c r="K84" s="32">
        <v>1</v>
      </c>
      <c r="L84" s="36">
        <v>23</v>
      </c>
      <c r="M84" s="32"/>
      <c r="Q84" s="29"/>
    </row>
    <row r="85" ht="15" customHeight="1">
      <c r="A85" s="30">
        <v>5</v>
      </c>
      <c r="B85" s="31" t="s">
        <v>119</v>
      </c>
      <c r="C85" s="32"/>
      <c r="D85" s="32"/>
      <c r="E85" s="33">
        <v>85.700000000000003</v>
      </c>
      <c r="F85" s="34">
        <v>95</v>
      </c>
      <c r="G85" s="34">
        <v>24</v>
      </c>
      <c r="H85" s="35" t="s">
        <v>120</v>
      </c>
      <c r="I85" s="34">
        <v>27</v>
      </c>
      <c r="J85" s="32">
        <f>I85*2</f>
        <v>54</v>
      </c>
      <c r="K85" s="32">
        <v>1</v>
      </c>
      <c r="L85" s="36">
        <v>21</v>
      </c>
      <c r="M85" s="32"/>
      <c r="Q85" s="29"/>
    </row>
    <row r="86" ht="15" customHeight="1">
      <c r="A86" s="30">
        <v>6</v>
      </c>
      <c r="B86" s="31" t="s">
        <v>121</v>
      </c>
      <c r="C86" s="32"/>
      <c r="D86" s="32"/>
      <c r="E86" s="33">
        <v>89.5</v>
      </c>
      <c r="F86" s="34">
        <v>95</v>
      </c>
      <c r="G86" s="34">
        <v>16</v>
      </c>
      <c r="H86" s="35" t="s">
        <v>37</v>
      </c>
      <c r="I86" s="34">
        <v>46</v>
      </c>
      <c r="J86" s="32">
        <f>I86*1</f>
        <v>46</v>
      </c>
      <c r="K86" s="32"/>
      <c r="L86" s="36">
        <v>16</v>
      </c>
      <c r="M86" s="32"/>
      <c r="Q86" s="29"/>
    </row>
    <row r="87" ht="15" customHeight="1">
      <c r="A87" s="30">
        <v>1</v>
      </c>
      <c r="B87" s="31" t="s">
        <v>122</v>
      </c>
      <c r="C87" s="32"/>
      <c r="D87" s="32"/>
      <c r="E87" s="33">
        <v>106</v>
      </c>
      <c r="F87" s="34" t="s">
        <v>123</v>
      </c>
      <c r="G87" s="34">
        <v>24</v>
      </c>
      <c r="H87" s="35" t="s">
        <v>124</v>
      </c>
      <c r="I87" s="34">
        <v>46</v>
      </c>
      <c r="J87" s="32">
        <f t="shared" ref="J87:J91" si="10">I87*2</f>
        <v>92</v>
      </c>
      <c r="K87" s="32">
        <v>1</v>
      </c>
      <c r="L87" s="36">
        <v>33</v>
      </c>
      <c r="M87" s="32"/>
    </row>
    <row r="88" ht="15" customHeight="1">
      <c r="A88" s="30">
        <v>2</v>
      </c>
      <c r="B88" s="31" t="s">
        <v>125</v>
      </c>
      <c r="C88" s="32"/>
      <c r="D88" s="32"/>
      <c r="E88" s="33">
        <v>97.599999999999994</v>
      </c>
      <c r="F88" s="34" t="s">
        <v>123</v>
      </c>
      <c r="G88" s="34">
        <v>24</v>
      </c>
      <c r="H88" s="35" t="s">
        <v>126</v>
      </c>
      <c r="I88" s="34">
        <v>44</v>
      </c>
      <c r="J88" s="32">
        <f t="shared" si="10"/>
        <v>88</v>
      </c>
      <c r="K88" s="32">
        <v>1</v>
      </c>
      <c r="L88" s="36">
        <v>28</v>
      </c>
      <c r="M88" s="32" t="s">
        <v>127</v>
      </c>
      <c r="Q88" s="29"/>
    </row>
    <row r="89" ht="15" customHeight="1">
      <c r="A89" s="30">
        <v>3</v>
      </c>
      <c r="B89" s="31" t="s">
        <v>128</v>
      </c>
      <c r="C89" s="32"/>
      <c r="D89" s="32"/>
      <c r="E89" s="33">
        <v>107.40000000000001</v>
      </c>
      <c r="F89" s="34" t="s">
        <v>123</v>
      </c>
      <c r="G89" s="34">
        <v>24</v>
      </c>
      <c r="H89" s="35" t="s">
        <v>32</v>
      </c>
      <c r="I89" s="34">
        <v>42</v>
      </c>
      <c r="J89" s="32">
        <f t="shared" si="10"/>
        <v>84</v>
      </c>
      <c r="K89" s="32">
        <v>1</v>
      </c>
      <c r="L89" s="36">
        <v>25</v>
      </c>
      <c r="M89" s="32" t="s">
        <v>33</v>
      </c>
    </row>
    <row r="90" ht="15" customHeight="1">
      <c r="A90" s="30">
        <v>4</v>
      </c>
      <c r="B90" s="31" t="s">
        <v>129</v>
      </c>
      <c r="C90" s="32"/>
      <c r="D90" s="32"/>
      <c r="E90" s="33">
        <v>119.95</v>
      </c>
      <c r="F90" s="34" t="s">
        <v>123</v>
      </c>
      <c r="G90" s="34">
        <v>24</v>
      </c>
      <c r="H90" s="35" t="s">
        <v>130</v>
      </c>
      <c r="I90" s="34">
        <v>42</v>
      </c>
      <c r="J90" s="32">
        <f t="shared" si="10"/>
        <v>84</v>
      </c>
      <c r="K90" s="32">
        <v>1</v>
      </c>
      <c r="L90" s="36">
        <v>23</v>
      </c>
      <c r="M90" s="32"/>
    </row>
    <row r="91" ht="15" customHeight="1">
      <c r="A91" s="30">
        <v>5</v>
      </c>
      <c r="B91" s="31" t="s">
        <v>131</v>
      </c>
      <c r="C91" s="32"/>
      <c r="D91" s="32"/>
      <c r="E91" s="33">
        <v>97.799999999999997</v>
      </c>
      <c r="F91" s="34" t="s">
        <v>123</v>
      </c>
      <c r="G91" s="34">
        <v>24</v>
      </c>
      <c r="H91" s="35" t="s">
        <v>47</v>
      </c>
      <c r="I91" s="34">
        <v>38</v>
      </c>
      <c r="J91" s="32">
        <f t="shared" si="10"/>
        <v>76</v>
      </c>
      <c r="K91" s="32">
        <v>1</v>
      </c>
      <c r="L91" s="36">
        <v>21</v>
      </c>
      <c r="M91" s="32"/>
      <c r="Q91" s="29"/>
    </row>
    <row r="92" ht="15" customHeight="1">
      <c r="A92" s="30">
        <v>6</v>
      </c>
      <c r="B92" s="31" t="s">
        <v>132</v>
      </c>
      <c r="C92" s="32"/>
      <c r="D92" s="32"/>
      <c r="E92" s="33">
        <v>100.2</v>
      </c>
      <c r="F92" s="34" t="s">
        <v>123</v>
      </c>
      <c r="G92" s="34">
        <v>20</v>
      </c>
      <c r="H92" s="35" t="s">
        <v>47</v>
      </c>
      <c r="I92" s="34">
        <v>40</v>
      </c>
      <c r="J92" s="32">
        <f>I92*1.5</f>
        <v>60</v>
      </c>
      <c r="K92" s="32">
        <v>1</v>
      </c>
      <c r="L92" s="36">
        <v>19</v>
      </c>
      <c r="M92" s="32"/>
    </row>
    <row r="93" ht="18" customHeight="1">
      <c r="A93" s="28" t="s">
        <v>133</v>
      </c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</row>
    <row r="94" ht="15" customHeight="1">
      <c r="A94" s="30">
        <v>1</v>
      </c>
      <c r="B94" s="31" t="s">
        <v>134</v>
      </c>
      <c r="C94" s="45"/>
      <c r="D94" s="45"/>
      <c r="E94" s="33">
        <v>61.399999999999999</v>
      </c>
      <c r="F94" s="34">
        <v>63</v>
      </c>
      <c r="G94" s="34">
        <v>12</v>
      </c>
      <c r="H94" s="35" t="s">
        <v>111</v>
      </c>
      <c r="I94" s="34">
        <v>22</v>
      </c>
      <c r="J94" s="36">
        <f>I94*1.5</f>
        <v>33</v>
      </c>
      <c r="K94" s="36"/>
      <c r="L94" s="36">
        <v>30</v>
      </c>
      <c r="M94" s="45"/>
    </row>
    <row r="95" ht="15" customHeight="1">
      <c r="A95" s="30">
        <v>1</v>
      </c>
      <c r="B95" s="31" t="s">
        <v>135</v>
      </c>
      <c r="C95" s="45"/>
      <c r="D95" s="45"/>
      <c r="E95" s="33">
        <v>63.299999999999997</v>
      </c>
      <c r="F95" s="34">
        <v>68</v>
      </c>
      <c r="G95" s="34">
        <v>16</v>
      </c>
      <c r="H95" s="35" t="s">
        <v>105</v>
      </c>
      <c r="I95" s="34">
        <v>35</v>
      </c>
      <c r="J95" s="36">
        <f>I95*2</f>
        <v>70</v>
      </c>
      <c r="K95" s="36"/>
      <c r="L95" s="36">
        <v>30</v>
      </c>
      <c r="M95" s="45"/>
    </row>
    <row r="96" ht="15" customHeight="1">
      <c r="A96" s="30">
        <v>1</v>
      </c>
      <c r="B96" s="31" t="s">
        <v>136</v>
      </c>
      <c r="C96" s="45"/>
      <c r="D96" s="45"/>
      <c r="E96" s="33">
        <v>69.099999999999994</v>
      </c>
      <c r="F96" s="34" t="s">
        <v>87</v>
      </c>
      <c r="G96" s="34">
        <v>12</v>
      </c>
      <c r="H96" s="35" t="s">
        <v>137</v>
      </c>
      <c r="I96" s="34">
        <v>42</v>
      </c>
      <c r="J96" s="36">
        <f>I96*1.5</f>
        <v>63</v>
      </c>
      <c r="K96" s="36"/>
      <c r="L96" s="36">
        <v>30</v>
      </c>
      <c r="M96" s="45"/>
    </row>
    <row r="97" ht="18" customHeight="1">
      <c r="A97" s="28" t="s">
        <v>138</v>
      </c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</row>
    <row r="98" ht="15" customHeight="1">
      <c r="A98" s="30">
        <v>1</v>
      </c>
      <c r="B98" s="31" t="s">
        <v>139</v>
      </c>
      <c r="C98" s="45"/>
      <c r="D98" s="45"/>
      <c r="E98" s="33">
        <v>56.700000000000003</v>
      </c>
      <c r="F98" s="34">
        <v>58</v>
      </c>
      <c r="G98" s="34">
        <v>16</v>
      </c>
      <c r="H98" s="35" t="s">
        <v>124</v>
      </c>
      <c r="I98" s="34">
        <v>33</v>
      </c>
      <c r="J98" s="36">
        <f>I98*1</f>
        <v>33</v>
      </c>
      <c r="K98" s="36"/>
      <c r="L98" s="36">
        <v>30</v>
      </c>
      <c r="M98" s="45"/>
    </row>
    <row r="99" ht="15" customHeight="1">
      <c r="A99" s="30">
        <v>2</v>
      </c>
      <c r="B99" s="31" t="s">
        <v>140</v>
      </c>
      <c r="C99" s="45"/>
      <c r="D99" s="45"/>
      <c r="E99" s="33">
        <v>51.700000000000003</v>
      </c>
      <c r="F99" s="34">
        <v>58</v>
      </c>
      <c r="G99" s="34">
        <v>12</v>
      </c>
      <c r="H99" s="35" t="s">
        <v>120</v>
      </c>
      <c r="I99" s="34">
        <v>32</v>
      </c>
      <c r="J99" s="36">
        <f>I99*0.8</f>
        <v>25.600000000000001</v>
      </c>
      <c r="K99" s="36"/>
      <c r="L99" s="36">
        <v>25</v>
      </c>
      <c r="M99" s="45"/>
    </row>
    <row r="100" ht="15" customHeight="1">
      <c r="A100" s="30">
        <v>3</v>
      </c>
      <c r="B100" s="31" t="s">
        <v>141</v>
      </c>
      <c r="C100" s="45"/>
      <c r="D100" s="45"/>
      <c r="E100" s="33">
        <v>53.200000000000003</v>
      </c>
      <c r="F100" s="34">
        <v>58</v>
      </c>
      <c r="G100" s="34">
        <v>12</v>
      </c>
      <c r="H100" s="35" t="s">
        <v>120</v>
      </c>
      <c r="I100" s="34">
        <v>26</v>
      </c>
      <c r="J100" s="36">
        <f>I100*0.8</f>
        <v>20.800000000000001</v>
      </c>
      <c r="K100" s="36"/>
      <c r="L100" s="36">
        <v>22</v>
      </c>
      <c r="M100" s="45"/>
    </row>
    <row r="101" ht="15" customHeight="1">
      <c r="A101" s="30">
        <v>4</v>
      </c>
      <c r="B101" s="31" t="s">
        <v>142</v>
      </c>
      <c r="C101" s="45"/>
      <c r="D101" s="45"/>
      <c r="E101" s="33">
        <v>51.299999999999997</v>
      </c>
      <c r="F101" s="34">
        <v>58</v>
      </c>
      <c r="G101" s="34">
        <v>8</v>
      </c>
      <c r="H101" s="35" t="s">
        <v>105</v>
      </c>
      <c r="I101" s="34">
        <v>44</v>
      </c>
      <c r="J101" s="36">
        <f t="shared" ref="J101:J102" si="11">I101*0.4</f>
        <v>17.600000000000001</v>
      </c>
      <c r="K101" s="36"/>
      <c r="L101" s="36">
        <v>20</v>
      </c>
      <c r="M101" s="45"/>
    </row>
    <row r="102" ht="15" customHeight="1">
      <c r="A102" s="30">
        <v>5</v>
      </c>
      <c r="B102" s="31" t="s">
        <v>143</v>
      </c>
      <c r="C102" s="45"/>
      <c r="D102" s="45"/>
      <c r="E102" s="33">
        <v>45.200000000000003</v>
      </c>
      <c r="F102" s="34">
        <v>58</v>
      </c>
      <c r="G102" s="34">
        <v>8</v>
      </c>
      <c r="H102" s="35" t="s">
        <v>120</v>
      </c>
      <c r="I102" s="34">
        <v>30</v>
      </c>
      <c r="J102" s="36">
        <f t="shared" si="11"/>
        <v>12</v>
      </c>
      <c r="K102" s="36"/>
      <c r="L102" s="36">
        <v>18</v>
      </c>
      <c r="M102" s="45"/>
    </row>
    <row r="103" ht="15" customHeight="1">
      <c r="A103" s="30">
        <v>1</v>
      </c>
      <c r="B103" s="31" t="s">
        <v>144</v>
      </c>
      <c r="C103" s="45"/>
      <c r="D103" s="45"/>
      <c r="E103" s="33">
        <v>59.100000000000001</v>
      </c>
      <c r="F103" s="34">
        <v>68</v>
      </c>
      <c r="G103" s="34">
        <v>12</v>
      </c>
      <c r="H103" s="35" t="s">
        <v>105</v>
      </c>
      <c r="I103" s="34">
        <v>37</v>
      </c>
      <c r="J103" s="36">
        <f t="shared" ref="J103:J104" si="12">I103*0.8</f>
        <v>29.600000000000001</v>
      </c>
      <c r="K103" s="36"/>
      <c r="L103" s="36">
        <v>30</v>
      </c>
      <c r="M103" s="45"/>
    </row>
    <row r="104" ht="15" customHeight="1">
      <c r="A104" s="30">
        <v>2</v>
      </c>
      <c r="B104" s="31" t="s">
        <v>145</v>
      </c>
      <c r="C104" s="45"/>
      <c r="D104" s="45"/>
      <c r="E104" s="33">
        <v>58.299999999999997</v>
      </c>
      <c r="F104" s="34">
        <v>68</v>
      </c>
      <c r="G104" s="34">
        <v>12</v>
      </c>
      <c r="H104" s="35" t="s">
        <v>105</v>
      </c>
      <c r="I104" s="34">
        <v>36</v>
      </c>
      <c r="J104" s="36">
        <f t="shared" si="12"/>
        <v>28.800000000000001</v>
      </c>
      <c r="K104" s="36"/>
      <c r="L104" s="36">
        <v>25</v>
      </c>
      <c r="M104" s="45"/>
    </row>
    <row r="105" ht="15" customHeight="1">
      <c r="A105" s="30">
        <v>3</v>
      </c>
      <c r="B105" s="31" t="s">
        <v>146</v>
      </c>
      <c r="C105" s="45"/>
      <c r="D105" s="45"/>
      <c r="E105" s="33">
        <v>59.5</v>
      </c>
      <c r="F105" s="34">
        <v>68</v>
      </c>
      <c r="G105" s="34">
        <v>16</v>
      </c>
      <c r="H105" s="35" t="s">
        <v>35</v>
      </c>
      <c r="I105" s="34">
        <v>27</v>
      </c>
      <c r="J105" s="36">
        <f>I105*1</f>
        <v>27</v>
      </c>
      <c r="K105" s="36"/>
      <c r="L105" s="36">
        <v>22</v>
      </c>
      <c r="M105" s="45"/>
    </row>
    <row r="106" ht="15" customHeight="1">
      <c r="A106" s="30">
        <v>4</v>
      </c>
      <c r="B106" s="31" t="s">
        <v>147</v>
      </c>
      <c r="C106" s="45"/>
      <c r="D106" s="45"/>
      <c r="E106" s="33">
        <v>61.200000000000003</v>
      </c>
      <c r="F106" s="34">
        <v>68</v>
      </c>
      <c r="G106" s="34">
        <v>8</v>
      </c>
      <c r="H106" s="35" t="s">
        <v>105</v>
      </c>
      <c r="I106" s="34">
        <v>49</v>
      </c>
      <c r="J106" s="36">
        <f>I106*0.4</f>
        <v>19.600000000000001</v>
      </c>
      <c r="K106" s="36"/>
      <c r="L106" s="36">
        <v>20</v>
      </c>
      <c r="M106" s="45"/>
    </row>
    <row r="107" ht="15" customHeight="1">
      <c r="A107" s="30">
        <v>5</v>
      </c>
      <c r="B107" s="31" t="s">
        <v>148</v>
      </c>
      <c r="C107" s="45"/>
      <c r="D107" s="45"/>
      <c r="E107" s="33">
        <v>64.400000000000006</v>
      </c>
      <c r="F107" s="34">
        <v>68</v>
      </c>
      <c r="G107" s="34">
        <v>12</v>
      </c>
      <c r="H107" s="35" t="s">
        <v>105</v>
      </c>
      <c r="I107" s="34">
        <v>24</v>
      </c>
      <c r="J107" s="36">
        <f>I107*0.8</f>
        <v>19.200000000000003</v>
      </c>
      <c r="K107" s="36"/>
      <c r="L107" s="36">
        <v>18</v>
      </c>
      <c r="M107" s="45"/>
    </row>
    <row r="108" ht="15" customHeight="1">
      <c r="A108" s="30">
        <v>1</v>
      </c>
      <c r="B108" s="31" t="s">
        <v>149</v>
      </c>
      <c r="C108" s="45"/>
      <c r="D108" s="45"/>
      <c r="E108" s="33">
        <v>69.299999999999997</v>
      </c>
      <c r="F108" s="34">
        <v>73</v>
      </c>
      <c r="G108" s="34">
        <v>16</v>
      </c>
      <c r="H108" s="35" t="s">
        <v>120</v>
      </c>
      <c r="I108" s="34">
        <v>32</v>
      </c>
      <c r="J108" s="36">
        <f>I108*1</f>
        <v>32</v>
      </c>
      <c r="K108" s="36"/>
      <c r="L108" s="36">
        <v>30</v>
      </c>
      <c r="M108" s="45"/>
    </row>
    <row r="109" ht="15" customHeight="1">
      <c r="A109" s="30">
        <v>1</v>
      </c>
      <c r="B109" s="31" t="s">
        <v>150</v>
      </c>
      <c r="C109" s="45"/>
      <c r="D109" s="45"/>
      <c r="E109" s="33">
        <v>81.700000000000003</v>
      </c>
      <c r="F109" s="34" t="s">
        <v>151</v>
      </c>
      <c r="G109" s="34">
        <v>24</v>
      </c>
      <c r="H109" s="35" t="s">
        <v>124</v>
      </c>
      <c r="I109" s="34">
        <v>27</v>
      </c>
      <c r="J109" s="36">
        <f>I109*2</f>
        <v>54</v>
      </c>
      <c r="K109" s="36">
        <v>1</v>
      </c>
      <c r="L109" s="36">
        <v>33</v>
      </c>
      <c r="M109" s="45"/>
    </row>
    <row r="110" ht="15" customHeight="1">
      <c r="A110" s="30">
        <v>2</v>
      </c>
      <c r="B110" s="31" t="s">
        <v>152</v>
      </c>
      <c r="C110" s="45"/>
      <c r="D110" s="45"/>
      <c r="E110" s="33">
        <v>117.5</v>
      </c>
      <c r="F110" s="34" t="s">
        <v>151</v>
      </c>
      <c r="G110" s="34">
        <v>16</v>
      </c>
      <c r="H110" s="35" t="s">
        <v>120</v>
      </c>
      <c r="I110" s="34">
        <v>41</v>
      </c>
      <c r="J110" s="36">
        <f>I110*1</f>
        <v>41</v>
      </c>
      <c r="K110" s="36"/>
      <c r="L110" s="36">
        <v>25</v>
      </c>
      <c r="M110" s="45"/>
    </row>
    <row r="111" ht="15" customHeight="1">
      <c r="A111" s="30">
        <v>3</v>
      </c>
      <c r="B111" s="31" t="s">
        <v>153</v>
      </c>
      <c r="C111" s="45"/>
      <c r="D111" s="45"/>
      <c r="E111" s="33">
        <v>73.599999999999994</v>
      </c>
      <c r="F111" s="34" t="s">
        <v>151</v>
      </c>
      <c r="G111" s="34">
        <v>8</v>
      </c>
      <c r="H111" s="35" t="s">
        <v>105</v>
      </c>
      <c r="I111" s="34">
        <v>44</v>
      </c>
      <c r="J111" s="36">
        <f>I111*0.4</f>
        <v>17.600000000000001</v>
      </c>
      <c r="K111" s="36"/>
      <c r="L111" s="36">
        <v>22</v>
      </c>
      <c r="M111" s="45"/>
    </row>
    <row r="112" ht="18" customHeight="1">
      <c r="A112" s="28" t="s">
        <v>154</v>
      </c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</row>
    <row r="113" ht="15" customHeight="1">
      <c r="A113" s="30">
        <v>1</v>
      </c>
      <c r="B113" s="31" t="s">
        <v>155</v>
      </c>
      <c r="C113" s="45"/>
      <c r="D113" s="45"/>
      <c r="E113" s="33">
        <v>54.100000000000001</v>
      </c>
      <c r="F113" s="34">
        <v>58</v>
      </c>
      <c r="G113" s="34">
        <v>10</v>
      </c>
      <c r="H113" s="35" t="s">
        <v>120</v>
      </c>
      <c r="I113" s="34">
        <v>20</v>
      </c>
      <c r="J113" s="36">
        <f>I113*1.3</f>
        <v>26</v>
      </c>
      <c r="K113" s="36"/>
      <c r="L113" s="36">
        <v>30</v>
      </c>
      <c r="M113" s="45"/>
    </row>
    <row r="114" ht="15" customHeight="1">
      <c r="A114" s="30">
        <v>1</v>
      </c>
      <c r="B114" s="31" t="s">
        <v>156</v>
      </c>
      <c r="C114" s="45"/>
      <c r="D114" s="45"/>
      <c r="E114" s="33">
        <v>66.599999999999994</v>
      </c>
      <c r="F114" s="34">
        <v>68</v>
      </c>
      <c r="G114" s="34">
        <v>12</v>
      </c>
      <c r="H114" s="35" t="s">
        <v>120</v>
      </c>
      <c r="I114" s="34">
        <v>30</v>
      </c>
      <c r="J114" s="36">
        <f>I114*1.5</f>
        <v>45</v>
      </c>
      <c r="K114" s="36"/>
      <c r="L114" s="36">
        <v>30</v>
      </c>
      <c r="M114" s="45"/>
    </row>
    <row r="115" ht="18" customHeight="1">
      <c r="A115" s="28" t="s">
        <v>157</v>
      </c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</row>
    <row r="116" ht="15" customHeight="1">
      <c r="A116" s="30">
        <v>1</v>
      </c>
      <c r="B116" s="31" t="s">
        <v>158</v>
      </c>
      <c r="C116" s="32"/>
      <c r="D116" s="32"/>
      <c r="E116" s="33">
        <v>30.100000000000001</v>
      </c>
      <c r="F116" s="34">
        <v>40</v>
      </c>
      <c r="G116" s="34">
        <v>6</v>
      </c>
      <c r="H116" s="35" t="s">
        <v>32</v>
      </c>
      <c r="I116" s="34">
        <v>31</v>
      </c>
      <c r="J116" s="32">
        <f t="shared" ref="J116:J117" si="13">I116*1</f>
        <v>31</v>
      </c>
      <c r="K116" s="32"/>
      <c r="L116" s="36">
        <v>30</v>
      </c>
      <c r="M116" s="32" t="s">
        <v>33</v>
      </c>
    </row>
    <row r="117" ht="15" customHeight="1">
      <c r="A117" s="30">
        <v>2</v>
      </c>
      <c r="B117" s="31" t="s">
        <v>159</v>
      </c>
      <c r="C117" s="32"/>
      <c r="D117" s="32"/>
      <c r="E117" s="33">
        <v>28.199999999999999</v>
      </c>
      <c r="F117" s="34">
        <v>40</v>
      </c>
      <c r="G117" s="34">
        <v>6</v>
      </c>
      <c r="H117" s="35" t="s">
        <v>120</v>
      </c>
      <c r="I117" s="34">
        <v>30</v>
      </c>
      <c r="J117" s="32">
        <f t="shared" si="13"/>
        <v>30</v>
      </c>
      <c r="K117" s="32"/>
      <c r="L117" s="36">
        <v>25</v>
      </c>
      <c r="M117" s="32"/>
    </row>
    <row r="118" ht="15" customHeight="1">
      <c r="A118" s="30">
        <v>1</v>
      </c>
      <c r="B118" s="31" t="s">
        <v>160</v>
      </c>
      <c r="C118" s="32"/>
      <c r="D118" s="32"/>
      <c r="E118" s="33">
        <v>44.799999999999997</v>
      </c>
      <c r="F118" s="34" t="s">
        <v>161</v>
      </c>
      <c r="G118" s="34">
        <v>12</v>
      </c>
      <c r="H118" s="35" t="s">
        <v>120</v>
      </c>
      <c r="I118" s="34">
        <v>34</v>
      </c>
      <c r="J118" s="32">
        <f t="shared" ref="J118:J119" si="14">I118*2</f>
        <v>68</v>
      </c>
      <c r="K118" s="32"/>
      <c r="L118" s="36">
        <v>30</v>
      </c>
      <c r="M118" s="32"/>
      <c r="Q118" s="29"/>
    </row>
    <row r="119" ht="15" customHeight="1">
      <c r="A119" s="30">
        <v>2</v>
      </c>
      <c r="B119" s="31" t="s">
        <v>162</v>
      </c>
      <c r="C119" s="32"/>
      <c r="D119" s="32"/>
      <c r="E119" s="33">
        <v>68.200000000000003</v>
      </c>
      <c r="F119" s="34" t="s">
        <v>161</v>
      </c>
      <c r="G119" s="34">
        <v>12</v>
      </c>
      <c r="H119" s="35" t="s">
        <v>120</v>
      </c>
      <c r="I119" s="34">
        <v>25</v>
      </c>
      <c r="J119" s="32">
        <f t="shared" si="14"/>
        <v>50</v>
      </c>
      <c r="K119" s="32"/>
      <c r="L119" s="36">
        <v>25</v>
      </c>
      <c r="M119" s="32"/>
    </row>
    <row r="120" ht="15" customHeight="1">
      <c r="A120" s="30">
        <v>3</v>
      </c>
      <c r="B120" s="31" t="s">
        <v>163</v>
      </c>
      <c r="C120" s="32"/>
      <c r="D120" s="32"/>
      <c r="E120" s="33">
        <v>64.200000000000003</v>
      </c>
      <c r="F120" s="34" t="s">
        <v>161</v>
      </c>
      <c r="G120" s="34">
        <v>8</v>
      </c>
      <c r="H120" s="35" t="s">
        <v>120</v>
      </c>
      <c r="I120" s="34">
        <v>27</v>
      </c>
      <c r="J120" s="32">
        <f>I120*1.3</f>
        <v>35.100000000000001</v>
      </c>
      <c r="K120" s="32"/>
      <c r="L120" s="36">
        <v>22</v>
      </c>
      <c r="M120" s="32"/>
    </row>
    <row r="121" ht="15" customHeight="1">
      <c r="A121" s="30">
        <v>4</v>
      </c>
      <c r="B121" s="31" t="s">
        <v>164</v>
      </c>
      <c r="C121" s="32"/>
      <c r="D121" s="32"/>
      <c r="E121" s="33">
        <v>44</v>
      </c>
      <c r="F121" s="34" t="s">
        <v>161</v>
      </c>
      <c r="G121" s="34">
        <v>6</v>
      </c>
      <c r="H121" s="35" t="s">
        <v>74</v>
      </c>
      <c r="I121" s="34">
        <v>33</v>
      </c>
      <c r="J121" s="32">
        <f>I121*1</f>
        <v>33</v>
      </c>
      <c r="K121" s="32"/>
      <c r="L121" s="36">
        <v>20</v>
      </c>
      <c r="M121" s="32"/>
    </row>
    <row r="122" ht="18" customHeight="1">
      <c r="A122" s="28" t="s">
        <v>165</v>
      </c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</row>
    <row r="123" ht="15" customHeight="1">
      <c r="A123" s="30">
        <v>1</v>
      </c>
      <c r="B123" s="31" t="s">
        <v>166</v>
      </c>
      <c r="C123" s="36"/>
      <c r="D123" s="36"/>
      <c r="E123" s="33">
        <v>43.200000000000003</v>
      </c>
      <c r="F123" s="34" t="s">
        <v>167</v>
      </c>
      <c r="G123" s="34">
        <v>8</v>
      </c>
      <c r="H123" s="35" t="s">
        <v>120</v>
      </c>
      <c r="I123" s="34">
        <v>22</v>
      </c>
      <c r="J123" s="36">
        <f t="shared" ref="J123:J124" si="15">I123*1.3</f>
        <v>28.600000000000001</v>
      </c>
      <c r="K123" s="32"/>
      <c r="L123" s="36">
        <v>30</v>
      </c>
      <c r="M123" s="32"/>
    </row>
    <row r="124" ht="15" customHeight="1">
      <c r="A124" s="30">
        <v>2</v>
      </c>
      <c r="B124" s="31" t="s">
        <v>168</v>
      </c>
      <c r="C124" s="36"/>
      <c r="D124" s="36"/>
      <c r="E124" s="33">
        <v>55.100000000000001</v>
      </c>
      <c r="F124" s="34" t="s">
        <v>167</v>
      </c>
      <c r="G124" s="34">
        <v>8</v>
      </c>
      <c r="H124" s="35" t="s">
        <v>120</v>
      </c>
      <c r="I124" s="34">
        <v>22</v>
      </c>
      <c r="J124" s="36">
        <f t="shared" si="15"/>
        <v>28.600000000000001</v>
      </c>
      <c r="K124" s="32"/>
      <c r="L124" s="36">
        <v>25</v>
      </c>
      <c r="M124" s="32"/>
    </row>
    <row r="125" ht="15.75">
      <c r="A125" s="30">
        <v>3</v>
      </c>
      <c r="B125" s="31" t="s">
        <v>169</v>
      </c>
      <c r="C125" s="46"/>
      <c r="D125" s="46"/>
      <c r="E125" s="33">
        <v>42.100000000000001</v>
      </c>
      <c r="F125" s="34" t="s">
        <v>167</v>
      </c>
      <c r="G125" s="34">
        <v>4</v>
      </c>
      <c r="H125" s="35" t="s">
        <v>124</v>
      </c>
      <c r="I125" s="34">
        <v>41</v>
      </c>
      <c r="J125" s="47">
        <f>I125*0.5</f>
        <v>20.5</v>
      </c>
      <c r="K125" s="48"/>
      <c r="L125" s="36">
        <v>22</v>
      </c>
      <c r="M125" s="48"/>
    </row>
    <row r="126" ht="15.75">
      <c r="A126" s="49"/>
      <c r="B126" s="50"/>
      <c r="C126" s="51"/>
      <c r="D126" s="51"/>
      <c r="E126" s="52"/>
      <c r="F126" s="52"/>
      <c r="G126" s="53"/>
      <c r="H126" s="54"/>
      <c r="I126" s="55"/>
      <c r="J126" s="56"/>
      <c r="K126" s="55"/>
      <c r="L126" s="57"/>
      <c r="M126" s="55"/>
    </row>
    <row r="127">
      <c r="B127" s="1" t="s">
        <v>88</v>
      </c>
      <c r="D127" s="1" t="s">
        <v>89</v>
      </c>
      <c r="G127" s="1" t="s">
        <v>90</v>
      </c>
      <c r="K127" s="1" t="s">
        <v>91</v>
      </c>
    </row>
  </sheetData>
  <sortState ref="B123:J124">
    <sortCondition ref="E123:E124"/>
  </sortState>
  <mergeCells count="25">
    <mergeCell ref="A1:B1"/>
    <mergeCell ref="A2:M2"/>
    <mergeCell ref="A3:M3"/>
    <mergeCell ref="A5:M5"/>
    <mergeCell ref="A6:M6"/>
    <mergeCell ref="A7:M7"/>
    <mergeCell ref="A8:M8"/>
    <mergeCell ref="E9:I9"/>
    <mergeCell ref="A12:M12"/>
    <mergeCell ref="A26:M26"/>
    <mergeCell ref="A50:M50"/>
    <mergeCell ref="A57:B57"/>
    <mergeCell ref="A58:M58"/>
    <mergeCell ref="A59:M59"/>
    <mergeCell ref="A61:M61"/>
    <mergeCell ref="A62:M62"/>
    <mergeCell ref="A63:M63"/>
    <mergeCell ref="A64:M64"/>
    <mergeCell ref="A66:M66"/>
    <mergeCell ref="A68:M68"/>
    <mergeCell ref="A93:M93"/>
    <mergeCell ref="A97:M97"/>
    <mergeCell ref="A112:M112"/>
    <mergeCell ref="A115:M115"/>
    <mergeCell ref="A122:M122"/>
  </mergeCells>
  <printOptions headings="0" gridLines="0"/>
  <pageMargins left="0.39370078740157477" right="0" top="0.66000000000000003" bottom="0.19685039370078738" header="0.51181102362204722" footer="0.51181102362204722"/>
  <pageSetup blackAndWhite="0" cellComments="none" copies="1" draft="0" errors="displayed" firstPageNumber="-1" fitToHeight="1" fitToWidth="1" horizontalDpi="360" orientation="portrait" pageOrder="downThenOver" paperSize="9" scale="50" useFirstPageNumber="0" usePrinterDefaults="1" verticalDpi="36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workbookViewId="0" zoomScale="70">
      <selection activeCell="AK54" activeCellId="0" sqref="AK54"/>
    </sheetView>
  </sheetViews>
  <sheetFormatPr defaultRowHeight="16.5"/>
  <cols>
    <col bestFit="1" customWidth="1" min="1" max="1" style="1" width="6.25"/>
    <col bestFit="1" customWidth="1" min="2" max="2" style="1" width="22.875"/>
    <col bestFit="1" customWidth="1" min="3" max="4" style="1" width="7"/>
    <col bestFit="1" customWidth="1" min="5" max="5" style="1" width="8.125"/>
    <col bestFit="1" customWidth="1" min="6" max="6" style="1" width="6"/>
    <col bestFit="1" customWidth="1" min="7" max="7" style="1" width="4.625"/>
    <col bestFit="1" customWidth="1" min="8" max="8" style="1" width="29"/>
    <col bestFit="1" customWidth="1" min="9" max="10" style="1" width="8.375"/>
    <col bestFit="1" customWidth="1" min="11" max="13" style="1" width="8.25"/>
    <col bestFit="1" customWidth="1" min="14" max="14" style="1" width="7.75"/>
    <col bestFit="1" customWidth="1" min="15" max="15" style="1" width="19.5"/>
  </cols>
  <sheetData>
    <row r="1">
      <c r="A1" s="58" t="s">
        <v>428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5"/>
    </row>
    <row r="2" ht="19.5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</row>
    <row r="3" ht="19.5">
      <c r="A3" s="10" t="s">
        <v>429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</row>
    <row r="4" ht="19.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ht="21.75">
      <c r="A5" s="13" t="s">
        <v>3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ht="21.7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ht="21.75">
      <c r="A7" s="16" t="s">
        <v>4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</row>
    <row r="8" ht="17.25">
      <c r="A8" s="18" t="s">
        <v>430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</row>
    <row r="9">
      <c r="A9" s="15"/>
      <c r="B9" s="20"/>
      <c r="C9" s="20"/>
      <c r="D9" s="20"/>
      <c r="E9" s="21"/>
      <c r="F9" s="21"/>
      <c r="G9" s="21"/>
      <c r="H9" s="21"/>
      <c r="I9" s="21"/>
      <c r="J9" s="21"/>
      <c r="K9" s="15"/>
      <c r="L9" s="15"/>
      <c r="M9" s="15"/>
      <c r="N9" s="15"/>
      <c r="O9" s="22"/>
    </row>
    <row r="10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</row>
    <row r="11" ht="21">
      <c r="A11" s="25" t="s">
        <v>6</v>
      </c>
      <c r="B11" s="25" t="s">
        <v>7</v>
      </c>
      <c r="C11" s="25" t="s">
        <v>8</v>
      </c>
      <c r="D11" s="25" t="s">
        <v>9</v>
      </c>
      <c r="E11" s="25" t="s">
        <v>10</v>
      </c>
      <c r="F11" s="25" t="s">
        <v>11</v>
      </c>
      <c r="G11" s="25" t="s">
        <v>12</v>
      </c>
      <c r="H11" s="25" t="s">
        <v>13</v>
      </c>
      <c r="I11" s="77" t="s">
        <v>422</v>
      </c>
      <c r="J11" s="77" t="s">
        <v>423</v>
      </c>
      <c r="K11" s="25" t="s">
        <v>14</v>
      </c>
      <c r="L11" s="25" t="s">
        <v>15</v>
      </c>
      <c r="M11" s="25" t="s">
        <v>9</v>
      </c>
      <c r="N11" s="26" t="s">
        <v>16</v>
      </c>
      <c r="O11" s="27" t="s">
        <v>17</v>
      </c>
    </row>
    <row r="12" ht="17.25">
      <c r="A12" s="60" t="s">
        <v>18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Q12" s="29"/>
      <c r="R12" s="59"/>
      <c r="S12" s="29"/>
      <c r="T12" s="29"/>
      <c r="U12" s="59"/>
      <c r="V12" s="29"/>
    </row>
    <row r="13">
      <c r="A13" s="61">
        <v>1</v>
      </c>
      <c r="B13" s="78" t="s">
        <v>183</v>
      </c>
      <c r="C13" s="68"/>
      <c r="D13" s="68"/>
      <c r="E13" s="34">
        <v>109</v>
      </c>
      <c r="F13" s="34" t="s">
        <v>42</v>
      </c>
      <c r="G13" s="34">
        <v>28</v>
      </c>
      <c r="H13" s="79" t="s">
        <v>23</v>
      </c>
      <c r="I13" s="34">
        <v>144</v>
      </c>
      <c r="J13" s="34">
        <v>133</v>
      </c>
      <c r="K13" s="62">
        <v>210.5</v>
      </c>
      <c r="L13" s="62">
        <f>K13*2.5</f>
        <v>526.25</v>
      </c>
      <c r="M13" s="62" t="s">
        <v>175</v>
      </c>
      <c r="N13" s="63">
        <v>38</v>
      </c>
      <c r="O13" s="62"/>
      <c r="Q13" s="29"/>
      <c r="R13" s="59"/>
      <c r="S13" s="29"/>
      <c r="T13" s="29"/>
      <c r="U13" s="59"/>
      <c r="V13" s="29"/>
    </row>
    <row r="14">
      <c r="A14" s="61">
        <v>1</v>
      </c>
      <c r="B14" s="78" t="s">
        <v>431</v>
      </c>
      <c r="C14" s="68"/>
      <c r="D14" s="68"/>
      <c r="E14" s="34">
        <v>78.400000000000006</v>
      </c>
      <c r="F14" s="34">
        <v>85</v>
      </c>
      <c r="G14" s="34">
        <v>24</v>
      </c>
      <c r="H14" s="80" t="s">
        <v>432</v>
      </c>
      <c r="I14" s="34">
        <v>140</v>
      </c>
      <c r="J14" s="34">
        <v>200</v>
      </c>
      <c r="K14" s="62">
        <v>240</v>
      </c>
      <c r="L14" s="62">
        <f>K14*1</f>
        <v>240</v>
      </c>
      <c r="M14" s="62" t="s">
        <v>21</v>
      </c>
      <c r="N14" s="62">
        <v>35</v>
      </c>
      <c r="O14" s="62"/>
      <c r="Q14" s="59"/>
      <c r="R14" s="59"/>
      <c r="S14" s="59"/>
      <c r="T14" s="59"/>
      <c r="U14" s="59"/>
      <c r="V14" s="59"/>
    </row>
    <row r="15">
      <c r="A15" s="61">
        <v>2</v>
      </c>
      <c r="B15" s="78" t="s">
        <v>27</v>
      </c>
      <c r="C15" s="68"/>
      <c r="D15" s="68"/>
      <c r="E15" s="34">
        <v>77</v>
      </c>
      <c r="F15" s="34">
        <v>78</v>
      </c>
      <c r="G15" s="34">
        <v>32</v>
      </c>
      <c r="H15" s="80" t="s">
        <v>28</v>
      </c>
      <c r="I15" s="34">
        <v>58</v>
      </c>
      <c r="J15" s="34">
        <v>122</v>
      </c>
      <c r="K15" s="62">
        <v>119</v>
      </c>
      <c r="L15" s="62">
        <f>K15*2</f>
        <v>238</v>
      </c>
      <c r="M15" s="62" t="s">
        <v>175</v>
      </c>
      <c r="N15" s="62">
        <v>33</v>
      </c>
      <c r="O15" s="62"/>
      <c r="Q15" s="59"/>
      <c r="R15" s="59"/>
      <c r="S15" s="59"/>
      <c r="T15" s="59"/>
      <c r="U15" s="59"/>
      <c r="V15" s="59"/>
    </row>
    <row r="16">
      <c r="A16" s="61">
        <v>1</v>
      </c>
      <c r="B16" s="78" t="s">
        <v>245</v>
      </c>
      <c r="C16" s="68"/>
      <c r="D16" s="68"/>
      <c r="E16" s="34">
        <v>77.700000000000003</v>
      </c>
      <c r="F16" s="34">
        <v>78</v>
      </c>
      <c r="G16" s="34">
        <v>28</v>
      </c>
      <c r="H16" s="80" t="s">
        <v>433</v>
      </c>
      <c r="I16" s="34">
        <v>104</v>
      </c>
      <c r="J16" s="34">
        <v>230</v>
      </c>
      <c r="K16" s="62">
        <v>219</v>
      </c>
      <c r="L16" s="62">
        <f t="shared" ref="L16:L17" si="95">K16*1.5</f>
        <v>328.5</v>
      </c>
      <c r="M16" s="62" t="s">
        <v>175</v>
      </c>
      <c r="N16" s="62">
        <v>38</v>
      </c>
      <c r="O16" s="62"/>
      <c r="Q16" s="59"/>
      <c r="R16" s="59"/>
      <c r="S16" s="59"/>
      <c r="T16" s="59"/>
      <c r="U16" s="59"/>
      <c r="V16" s="59"/>
    </row>
    <row r="17">
      <c r="A17" s="61">
        <v>1</v>
      </c>
      <c r="B17" s="78" t="s">
        <v>173</v>
      </c>
      <c r="C17" s="68"/>
      <c r="D17" s="68"/>
      <c r="E17" s="34">
        <v>72.099999999999994</v>
      </c>
      <c r="F17" s="34">
        <v>73</v>
      </c>
      <c r="G17" s="34">
        <v>28</v>
      </c>
      <c r="H17" s="80" t="s">
        <v>434</v>
      </c>
      <c r="I17" s="34">
        <v>40</v>
      </c>
      <c r="J17" s="34">
        <v>80</v>
      </c>
      <c r="K17" s="62">
        <v>80</v>
      </c>
      <c r="L17" s="62">
        <f t="shared" si="95"/>
        <v>120</v>
      </c>
      <c r="M17" s="62" t="s">
        <v>435</v>
      </c>
      <c r="N17" s="62">
        <v>32</v>
      </c>
      <c r="O17" s="62"/>
      <c r="Q17" s="29"/>
      <c r="R17" s="59"/>
      <c r="S17" s="59"/>
      <c r="T17" s="29"/>
      <c r="U17" s="59"/>
      <c r="V17" s="29"/>
    </row>
    <row r="18" ht="17.25">
      <c r="A18" s="60" t="s">
        <v>184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Q18" s="59"/>
      <c r="R18" s="59"/>
      <c r="S18" s="59"/>
      <c r="T18" s="59"/>
      <c r="U18" s="59"/>
      <c r="V18" s="59"/>
    </row>
    <row r="19">
      <c r="A19" s="61">
        <v>1</v>
      </c>
      <c r="B19" s="78" t="s">
        <v>76</v>
      </c>
      <c r="C19" s="68"/>
      <c r="D19" s="68"/>
      <c r="E19" s="34">
        <v>106.5</v>
      </c>
      <c r="F19" s="34" t="s">
        <v>42</v>
      </c>
      <c r="G19" s="34">
        <v>24</v>
      </c>
      <c r="H19" s="79" t="s">
        <v>77</v>
      </c>
      <c r="I19" s="34">
        <v>122</v>
      </c>
      <c r="J19" s="34">
        <v>115</v>
      </c>
      <c r="K19" s="62">
        <v>179.5</v>
      </c>
      <c r="L19" s="62">
        <f t="shared" ref="L19:L20" si="96">K19*2</f>
        <v>359</v>
      </c>
      <c r="M19" s="62" t="s">
        <v>436</v>
      </c>
      <c r="N19" s="63">
        <v>33</v>
      </c>
      <c r="O19" s="62"/>
      <c r="Q19" s="59"/>
      <c r="R19" s="59"/>
      <c r="S19" s="59"/>
      <c r="T19" s="59"/>
      <c r="U19" s="59"/>
      <c r="V19" s="59"/>
    </row>
    <row r="20" ht="17.25">
      <c r="A20" s="61">
        <v>1</v>
      </c>
      <c r="B20" s="78" t="s">
        <v>50</v>
      </c>
      <c r="C20" s="68"/>
      <c r="D20" s="68"/>
      <c r="E20" s="81">
        <v>80.099999999999994</v>
      </c>
      <c r="F20" s="34">
        <v>85</v>
      </c>
      <c r="G20" s="34">
        <v>24</v>
      </c>
      <c r="H20" s="79" t="s">
        <v>437</v>
      </c>
      <c r="I20" s="34">
        <v>98</v>
      </c>
      <c r="J20" s="34">
        <v>190</v>
      </c>
      <c r="K20" s="62">
        <v>183</v>
      </c>
      <c r="L20" s="62">
        <f t="shared" si="96"/>
        <v>366</v>
      </c>
      <c r="M20" s="62" t="s">
        <v>436</v>
      </c>
      <c r="N20" s="63">
        <v>33</v>
      </c>
      <c r="O20" s="62"/>
      <c r="Q20" s="29"/>
      <c r="R20" s="59"/>
      <c r="S20" s="29"/>
      <c r="T20" s="59"/>
      <c r="U20" s="29"/>
      <c r="V20" s="59"/>
    </row>
    <row r="21" ht="17.25">
      <c r="A21" s="61">
        <v>1</v>
      </c>
      <c r="B21" s="78" t="s">
        <v>70</v>
      </c>
      <c r="C21" s="68"/>
      <c r="D21" s="68"/>
      <c r="E21" s="81">
        <v>94.700000000000003</v>
      </c>
      <c r="F21" s="34">
        <v>95</v>
      </c>
      <c r="G21" s="34">
        <v>20</v>
      </c>
      <c r="H21" s="79" t="s">
        <v>37</v>
      </c>
      <c r="I21" s="34">
        <v>109</v>
      </c>
      <c r="J21" s="34">
        <v>212</v>
      </c>
      <c r="K21" s="62">
        <v>215</v>
      </c>
      <c r="L21" s="62">
        <f>K21*1.5</f>
        <v>322.5</v>
      </c>
      <c r="M21" s="62" t="s">
        <v>436</v>
      </c>
      <c r="N21" s="63">
        <v>33</v>
      </c>
      <c r="O21" s="62"/>
      <c r="Q21" s="29"/>
      <c r="R21" s="59"/>
      <c r="S21" s="29"/>
      <c r="T21" s="59"/>
      <c r="U21" s="29"/>
      <c r="V21" s="59"/>
    </row>
    <row r="22">
      <c r="A22" s="61">
        <v>1</v>
      </c>
      <c r="B22" s="78" t="s">
        <v>188</v>
      </c>
      <c r="C22" s="68"/>
      <c r="D22" s="68"/>
      <c r="E22" s="80">
        <v>73</v>
      </c>
      <c r="F22" s="34">
        <v>73</v>
      </c>
      <c r="G22" s="34">
        <v>28</v>
      </c>
      <c r="H22" s="79" t="s">
        <v>23</v>
      </c>
      <c r="I22" s="34">
        <v>58</v>
      </c>
      <c r="J22" s="34">
        <v>157</v>
      </c>
      <c r="K22" s="62">
        <v>136.5</v>
      </c>
      <c r="L22" s="62">
        <f>K22*2.5</f>
        <v>341.25</v>
      </c>
      <c r="M22" s="62" t="s">
        <v>21</v>
      </c>
      <c r="N22" s="63">
        <v>35</v>
      </c>
      <c r="O22" s="62"/>
      <c r="Q22" s="59"/>
      <c r="R22" s="59"/>
      <c r="S22" s="59"/>
      <c r="T22" s="59"/>
      <c r="U22" s="59"/>
      <c r="V22" s="59"/>
    </row>
    <row r="23">
      <c r="A23" s="61">
        <v>1</v>
      </c>
      <c r="B23" s="78" t="s">
        <v>48</v>
      </c>
      <c r="C23" s="68"/>
      <c r="D23" s="68"/>
      <c r="E23" s="34">
        <v>67.5</v>
      </c>
      <c r="F23" s="34">
        <v>68</v>
      </c>
      <c r="G23" s="34">
        <v>24</v>
      </c>
      <c r="H23" s="79" t="s">
        <v>49</v>
      </c>
      <c r="I23" s="34">
        <v>89</v>
      </c>
      <c r="J23" s="34">
        <v>101</v>
      </c>
      <c r="K23" s="62">
        <v>139.5</v>
      </c>
      <c r="L23" s="62">
        <f>K23*2</f>
        <v>279</v>
      </c>
      <c r="M23" s="62" t="s">
        <v>436</v>
      </c>
      <c r="N23" s="63">
        <v>33</v>
      </c>
      <c r="O23" s="62"/>
      <c r="Q23" s="59"/>
      <c r="R23" s="59"/>
      <c r="S23" s="59"/>
      <c r="T23" s="59"/>
      <c r="U23" s="59"/>
      <c r="V23" s="59"/>
    </row>
    <row r="24" ht="17.25">
      <c r="A24" s="60" t="s">
        <v>93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Q24" s="29"/>
      <c r="R24" s="59"/>
      <c r="S24" s="29"/>
    </row>
    <row r="25">
      <c r="A25" s="61">
        <v>1</v>
      </c>
      <c r="B25" s="78" t="s">
        <v>113</v>
      </c>
      <c r="C25" s="82"/>
      <c r="D25" s="82"/>
      <c r="E25" s="34">
        <v>95.599999999999994</v>
      </c>
      <c r="F25" s="34" t="s">
        <v>123</v>
      </c>
      <c r="G25" s="34">
        <v>20</v>
      </c>
      <c r="H25" s="79" t="s">
        <v>20</v>
      </c>
      <c r="I25" s="34">
        <v>116</v>
      </c>
      <c r="J25" s="34">
        <v>214</v>
      </c>
      <c r="K25" s="62">
        <v>223</v>
      </c>
      <c r="L25" s="62">
        <f>K25*1.5</f>
        <v>334.5</v>
      </c>
      <c r="M25" s="62" t="s">
        <v>436</v>
      </c>
      <c r="N25" s="63">
        <v>33</v>
      </c>
      <c r="O25" s="62"/>
      <c r="Q25" s="59"/>
      <c r="R25" s="59"/>
      <c r="S25" s="59"/>
    </row>
    <row r="26">
      <c r="A26" s="61">
        <v>2</v>
      </c>
      <c r="B26" s="78" t="s">
        <v>424</v>
      </c>
      <c r="C26" s="68"/>
      <c r="D26" s="68"/>
      <c r="E26" s="34">
        <v>94</v>
      </c>
      <c r="F26" s="34">
        <v>95</v>
      </c>
      <c r="G26" s="34">
        <v>28</v>
      </c>
      <c r="H26" s="79" t="s">
        <v>281</v>
      </c>
      <c r="I26" s="34">
        <v>92</v>
      </c>
      <c r="J26" s="34">
        <v>155</v>
      </c>
      <c r="K26" s="62">
        <v>169.5</v>
      </c>
      <c r="L26" s="62">
        <f>K26*2.5</f>
        <v>423.75</v>
      </c>
      <c r="M26" s="62" t="s">
        <v>21</v>
      </c>
      <c r="N26" s="63">
        <v>30</v>
      </c>
      <c r="O26" s="62"/>
      <c r="Q26" s="59"/>
      <c r="R26" s="59"/>
      <c r="S26" s="59"/>
    </row>
    <row r="27">
      <c r="A27" s="61">
        <v>1</v>
      </c>
      <c r="B27" s="78" t="s">
        <v>125</v>
      </c>
      <c r="C27" s="82"/>
      <c r="D27" s="82"/>
      <c r="E27" s="34">
        <v>91</v>
      </c>
      <c r="F27" s="34">
        <v>95</v>
      </c>
      <c r="G27" s="34">
        <v>24</v>
      </c>
      <c r="H27" s="79" t="s">
        <v>126</v>
      </c>
      <c r="I27" s="34">
        <v>136</v>
      </c>
      <c r="J27" s="34">
        <v>203</v>
      </c>
      <c r="K27" s="62">
        <v>237.5</v>
      </c>
      <c r="L27" s="62">
        <f>K27*2</f>
        <v>475</v>
      </c>
      <c r="M27" s="62" t="s">
        <v>175</v>
      </c>
      <c r="N27" s="63">
        <v>38</v>
      </c>
      <c r="O27" s="62"/>
      <c r="Q27" s="59"/>
      <c r="R27" s="59"/>
      <c r="S27" s="59"/>
    </row>
    <row r="28">
      <c r="A28" s="61">
        <v>1</v>
      </c>
      <c r="B28" s="78" t="s">
        <v>101</v>
      </c>
      <c r="C28" s="82"/>
      <c r="D28" s="82"/>
      <c r="E28" s="34">
        <v>77.5</v>
      </c>
      <c r="F28" s="34">
        <v>78</v>
      </c>
      <c r="G28" s="34">
        <v>20</v>
      </c>
      <c r="H28" s="79" t="s">
        <v>102</v>
      </c>
      <c r="I28" s="34">
        <v>100</v>
      </c>
      <c r="J28" s="34">
        <v>185</v>
      </c>
      <c r="K28" s="62">
        <v>192.5</v>
      </c>
      <c r="L28" s="62">
        <f t="shared" ref="L28:L29" si="97">K28*1.5</f>
        <v>288.75</v>
      </c>
      <c r="M28" s="62" t="s">
        <v>436</v>
      </c>
      <c r="N28" s="63">
        <v>33</v>
      </c>
      <c r="O28" s="62"/>
      <c r="Q28" s="29"/>
      <c r="R28" s="59"/>
      <c r="S28" s="59"/>
    </row>
    <row r="29">
      <c r="A29" s="61">
        <v>1</v>
      </c>
      <c r="B29" s="78" t="s">
        <v>97</v>
      </c>
      <c r="C29" s="68"/>
      <c r="D29" s="68"/>
      <c r="E29" s="34">
        <v>71.5</v>
      </c>
      <c r="F29" s="34">
        <v>73</v>
      </c>
      <c r="G29" s="34">
        <v>20</v>
      </c>
      <c r="H29" s="79" t="s">
        <v>438</v>
      </c>
      <c r="I29" s="34">
        <v>129</v>
      </c>
      <c r="J29" s="34">
        <v>213</v>
      </c>
      <c r="K29" s="62">
        <v>235.5</v>
      </c>
      <c r="L29" s="62">
        <f t="shared" si="97"/>
        <v>353.25</v>
      </c>
      <c r="M29" s="62" t="s">
        <v>436</v>
      </c>
      <c r="N29" s="63">
        <v>33</v>
      </c>
      <c r="O29" s="62"/>
      <c r="Q29" s="59"/>
      <c r="R29" s="59"/>
      <c r="S29" s="59"/>
    </row>
    <row r="30">
      <c r="A30" s="61">
        <v>2</v>
      </c>
      <c r="B30" s="78" t="s">
        <v>439</v>
      </c>
      <c r="C30" s="82"/>
      <c r="D30" s="82"/>
      <c r="E30" s="34">
        <v>72.599999999999994</v>
      </c>
      <c r="F30" s="34">
        <v>73</v>
      </c>
      <c r="G30" s="34">
        <v>24</v>
      </c>
      <c r="H30" s="79" t="s">
        <v>275</v>
      </c>
      <c r="I30" s="34">
        <v>65</v>
      </c>
      <c r="J30" s="34">
        <v>175</v>
      </c>
      <c r="K30" s="62">
        <v>152.5</v>
      </c>
      <c r="L30" s="62">
        <f>K30*2</f>
        <v>305</v>
      </c>
      <c r="M30" s="62" t="s">
        <v>436</v>
      </c>
      <c r="N30" s="63">
        <v>28</v>
      </c>
      <c r="O30" s="62"/>
      <c r="Q30" s="59"/>
      <c r="R30" s="59"/>
      <c r="S30" s="59"/>
    </row>
    <row r="31">
      <c r="A31" s="49"/>
      <c r="B31" s="74"/>
      <c r="C31" s="51"/>
      <c r="D31" s="51"/>
      <c r="E31" s="52"/>
      <c r="F31" s="52"/>
      <c r="G31" s="53"/>
      <c r="H31" s="54"/>
      <c r="K31" s="56"/>
      <c r="L31" s="56"/>
      <c r="M31" s="56"/>
      <c r="N31" s="57"/>
      <c r="O31" s="55"/>
    </row>
    <row r="32">
      <c r="B32" s="1" t="s">
        <v>88</v>
      </c>
      <c r="D32" s="1" t="s">
        <v>89</v>
      </c>
      <c r="G32" s="1" t="s">
        <v>90</v>
      </c>
      <c r="I32" s="29" t="s">
        <v>440</v>
      </c>
      <c r="J32" s="29"/>
    </row>
  </sheetData>
  <sortState ref="A25:N30">
    <sortCondition descending="1" ref="F25:F30"/>
  </sortState>
  <mergeCells count="11">
    <mergeCell ref="A1:B1"/>
    <mergeCell ref="A2:O2"/>
    <mergeCell ref="A3:O3"/>
    <mergeCell ref="A5:O5"/>
    <mergeCell ref="A6:O6"/>
    <mergeCell ref="A7:O7"/>
    <mergeCell ref="A8:O8"/>
    <mergeCell ref="E9:H9"/>
    <mergeCell ref="A12:O12"/>
    <mergeCell ref="A18:O18"/>
    <mergeCell ref="A24:O24"/>
  </mergeCells>
  <printOptions headings="0" gridLines="0"/>
  <pageMargins left="0.70078740157480324" right="0.70078740157480324" top="0.75196850393700776" bottom="0.75196850393700776" header="0.29999999999999999" footer="0.29999999999999999"/>
  <pageSetup blackAndWhite="0" cellComments="none" copies="1" draft="0" errors="displayed" firstPageNumber="-1" fitToHeight="1" fitToWidth="1" horizontalDpi="360" orientation="portrait" pageOrder="downThenOver" paperSize="9" scale="51" useFirstPageNumber="0" usePrinterDefaults="1" verticalDpi="360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workbookViewId="0" zoomScale="100">
      <selection activeCell="O17" activeCellId="0" sqref="O17"/>
    </sheetView>
  </sheetViews>
  <sheetFormatPr defaultRowHeight="16.5"/>
  <cols>
    <col bestFit="1" customWidth="1" min="1" max="1" style="1" width="6.25"/>
    <col bestFit="1" customWidth="1" min="2" max="2" style="1" width="22.875"/>
    <col bestFit="1" customWidth="1" min="3" max="4" style="1" width="7"/>
    <col bestFit="1" customWidth="1" min="5" max="5" style="1" width="8.125"/>
    <col bestFit="1" customWidth="1" min="6" max="6" style="1" width="6"/>
    <col bestFit="1" customWidth="1" min="7" max="7" style="1" width="4.625"/>
    <col bestFit="1" customWidth="1" min="8" max="8" style="1" width="29"/>
    <col bestFit="1" customWidth="1" min="9" max="12" style="1" width="8.375"/>
    <col bestFit="1" customWidth="1" min="13" max="14" style="1" width="8.25"/>
    <col bestFit="1" customWidth="1" min="15" max="15" style="1" width="22.875"/>
  </cols>
  <sheetData>
    <row r="1">
      <c r="A1" s="58" t="s">
        <v>441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5"/>
    </row>
    <row r="2" ht="19.5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</row>
    <row r="3" ht="19.5">
      <c r="A3" s="10" t="s">
        <v>442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</row>
    <row r="4" ht="19.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ht="21.75">
      <c r="A5" s="13" t="s">
        <v>3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ht="21.7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ht="21.75">
      <c r="A7" s="16" t="s">
        <v>4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</row>
    <row r="8" ht="17.25">
      <c r="A8" s="18" t="s">
        <v>443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</row>
    <row r="9">
      <c r="A9" s="15"/>
      <c r="B9" s="20"/>
      <c r="C9" s="20"/>
      <c r="D9" s="20"/>
      <c r="E9" s="21"/>
      <c r="F9" s="21"/>
      <c r="G9" s="21"/>
      <c r="H9" s="21"/>
      <c r="I9" s="21"/>
      <c r="J9" s="21"/>
      <c r="K9" s="21"/>
      <c r="L9" s="21"/>
      <c r="M9" s="15"/>
      <c r="N9" s="15"/>
      <c r="O9" s="22"/>
    </row>
    <row r="10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</row>
    <row r="11" ht="21">
      <c r="A11" s="25" t="s">
        <v>6</v>
      </c>
      <c r="B11" s="25" t="s">
        <v>7</v>
      </c>
      <c r="C11" s="25" t="s">
        <v>8</v>
      </c>
      <c r="D11" s="25" t="s">
        <v>9</v>
      </c>
      <c r="E11" s="25" t="s">
        <v>10</v>
      </c>
      <c r="F11" s="25" t="s">
        <v>11</v>
      </c>
      <c r="G11" s="25" t="s">
        <v>12</v>
      </c>
      <c r="H11" s="25" t="s">
        <v>13</v>
      </c>
      <c r="I11" s="77" t="s">
        <v>421</v>
      </c>
      <c r="J11" s="25" t="s">
        <v>422</v>
      </c>
      <c r="K11" s="25" t="s">
        <v>423</v>
      </c>
      <c r="L11" s="25" t="s">
        <v>14</v>
      </c>
      <c r="M11" s="25" t="s">
        <v>15</v>
      </c>
      <c r="N11" s="26" t="s">
        <v>16</v>
      </c>
      <c r="O11" s="27" t="s">
        <v>17</v>
      </c>
    </row>
    <row r="12" ht="17.25">
      <c r="A12" s="60" t="s">
        <v>18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</row>
    <row r="13">
      <c r="A13" s="61">
        <v>1</v>
      </c>
      <c r="B13" s="83" t="s">
        <v>176</v>
      </c>
      <c r="C13" s="68"/>
      <c r="D13" s="68"/>
      <c r="E13" s="84">
        <v>88.299999999999997</v>
      </c>
      <c r="F13" s="34">
        <v>95</v>
      </c>
      <c r="G13" s="34">
        <v>32</v>
      </c>
      <c r="H13" s="84" t="s">
        <v>20</v>
      </c>
      <c r="I13" s="34">
        <v>20</v>
      </c>
      <c r="J13" s="34">
        <v>24</v>
      </c>
      <c r="K13" s="34">
        <v>43</v>
      </c>
      <c r="L13" s="34">
        <f>I13*2+J13+K13*0.5</f>
        <v>85.5</v>
      </c>
      <c r="M13" s="62">
        <f>L13*2</f>
        <v>171</v>
      </c>
      <c r="N13" s="62">
        <v>30</v>
      </c>
      <c r="O13" s="62"/>
    </row>
    <row r="14">
      <c r="A14" s="61">
        <v>2</v>
      </c>
      <c r="B14" s="82" t="s">
        <v>177</v>
      </c>
      <c r="C14" s="82"/>
      <c r="D14" s="82"/>
      <c r="E14" s="85">
        <v>88</v>
      </c>
      <c r="F14" s="86">
        <v>95</v>
      </c>
      <c r="G14" s="86">
        <v>28</v>
      </c>
      <c r="H14" s="86" t="s">
        <v>28</v>
      </c>
      <c r="I14" s="86">
        <v>21</v>
      </c>
      <c r="J14" s="86">
        <v>24</v>
      </c>
      <c r="K14" s="86">
        <v>46</v>
      </c>
      <c r="L14" s="86">
        <f>I17*2+J17+K17*0.5</f>
        <v>88.5</v>
      </c>
      <c r="M14" s="87">
        <f>L17*1.5</f>
        <v>132.75</v>
      </c>
      <c r="N14" s="87">
        <v>27</v>
      </c>
      <c r="O14" s="87"/>
      <c r="Q14" s="59"/>
      <c r="S14" s="59"/>
      <c r="T14" s="59"/>
    </row>
    <row r="15">
      <c r="A15" s="61">
        <v>1</v>
      </c>
      <c r="B15" s="88" t="s">
        <v>245</v>
      </c>
      <c r="C15" s="82"/>
      <c r="D15" s="82"/>
      <c r="E15" s="85">
        <v>78.599999999999994</v>
      </c>
      <c r="F15" s="86">
        <v>85</v>
      </c>
      <c r="G15" s="86">
        <v>32</v>
      </c>
      <c r="H15" s="85" t="s">
        <v>47</v>
      </c>
      <c r="I15" s="86">
        <v>17</v>
      </c>
      <c r="J15" s="86">
        <v>18</v>
      </c>
      <c r="K15" s="86">
        <v>30</v>
      </c>
      <c r="L15" s="86">
        <f t="shared" ref="L15:L28" si="98">I15*2+J15+K15*0.5</f>
        <v>67</v>
      </c>
      <c r="M15" s="87">
        <f t="shared" ref="M15:M16" si="99">L15*2</f>
        <v>134</v>
      </c>
      <c r="N15" s="87">
        <v>30</v>
      </c>
      <c r="O15" s="87"/>
      <c r="Q15" s="59"/>
      <c r="S15" s="59"/>
      <c r="T15" s="59"/>
    </row>
    <row r="16">
      <c r="A16" s="61">
        <v>1</v>
      </c>
      <c r="B16" s="82" t="s">
        <v>27</v>
      </c>
      <c r="C16" s="82"/>
      <c r="D16" s="82"/>
      <c r="E16" s="85">
        <v>78</v>
      </c>
      <c r="F16" s="86">
        <v>78</v>
      </c>
      <c r="G16" s="86">
        <v>32</v>
      </c>
      <c r="H16" s="86" t="s">
        <v>28</v>
      </c>
      <c r="I16" s="86">
        <v>20</v>
      </c>
      <c r="J16" s="86">
        <v>27</v>
      </c>
      <c r="K16" s="86">
        <v>44</v>
      </c>
      <c r="L16" s="86">
        <f t="shared" si="98"/>
        <v>89</v>
      </c>
      <c r="M16" s="87">
        <f t="shared" si="99"/>
        <v>178</v>
      </c>
      <c r="N16" s="87">
        <v>30</v>
      </c>
      <c r="O16" s="87"/>
      <c r="Q16" s="59"/>
      <c r="S16" s="59"/>
      <c r="T16" s="59"/>
    </row>
    <row r="17">
      <c r="A17" s="61">
        <v>1</v>
      </c>
      <c r="B17" s="88" t="s">
        <v>173</v>
      </c>
      <c r="C17" s="82"/>
      <c r="D17" s="82"/>
      <c r="E17" s="85">
        <v>72</v>
      </c>
      <c r="F17" s="86">
        <v>73</v>
      </c>
      <c r="G17" s="86">
        <v>28</v>
      </c>
      <c r="H17" s="85" t="s">
        <v>20</v>
      </c>
      <c r="I17" s="86">
        <v>20</v>
      </c>
      <c r="J17" s="86">
        <v>28</v>
      </c>
      <c r="K17" s="86">
        <v>41</v>
      </c>
      <c r="L17" s="86">
        <f t="shared" si="98"/>
        <v>88.5</v>
      </c>
      <c r="M17" s="87">
        <f>L17*1.5</f>
        <v>132.75</v>
      </c>
      <c r="N17" s="87">
        <v>30</v>
      </c>
      <c r="O17" s="87"/>
      <c r="Q17" s="59"/>
      <c r="S17" s="59"/>
      <c r="T17" s="59"/>
    </row>
    <row r="18" ht="17.25">
      <c r="A18" s="60" t="s">
        <v>315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</row>
    <row r="19">
      <c r="A19" s="61">
        <v>1</v>
      </c>
      <c r="B19" s="89" t="s">
        <v>409</v>
      </c>
      <c r="C19" s="68"/>
      <c r="D19" s="68"/>
      <c r="E19" s="84">
        <v>56.200000000000003</v>
      </c>
      <c r="F19" s="84">
        <v>58</v>
      </c>
      <c r="G19" s="34">
        <v>12</v>
      </c>
      <c r="H19" s="84" t="s">
        <v>410</v>
      </c>
      <c r="I19" s="34">
        <v>29</v>
      </c>
      <c r="J19" s="34">
        <v>42</v>
      </c>
      <c r="K19" s="34">
        <v>54</v>
      </c>
      <c r="L19" s="34">
        <v>127</v>
      </c>
      <c r="M19" s="36">
        <f>L19*0.5</f>
        <v>63.5</v>
      </c>
      <c r="N19" s="36">
        <v>30</v>
      </c>
      <c r="O19" s="36"/>
    </row>
    <row r="20" ht="17.25">
      <c r="A20" s="60" t="s">
        <v>184</v>
      </c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60"/>
    </row>
    <row r="21" ht="17.25">
      <c r="A21" s="91">
        <v>1</v>
      </c>
      <c r="B21" s="92" t="s">
        <v>76</v>
      </c>
      <c r="C21" s="93"/>
      <c r="D21" s="93"/>
      <c r="E21" s="93">
        <v>107.3</v>
      </c>
      <c r="F21" s="93" t="s">
        <v>42</v>
      </c>
      <c r="G21" s="93">
        <v>28</v>
      </c>
      <c r="H21" s="94" t="s">
        <v>77</v>
      </c>
      <c r="I21" s="93">
        <v>21</v>
      </c>
      <c r="J21" s="93">
        <v>30</v>
      </c>
      <c r="K21" s="93">
        <v>34</v>
      </c>
      <c r="L21" s="93">
        <f t="shared" si="98"/>
        <v>89</v>
      </c>
      <c r="M21" s="93">
        <f t="shared" ref="M21:M22" si="100">L21*2.5</f>
        <v>222.5</v>
      </c>
      <c r="N21" s="93">
        <v>30</v>
      </c>
      <c r="O21" s="95"/>
    </row>
    <row r="22">
      <c r="A22" s="61">
        <v>1</v>
      </c>
      <c r="B22" s="96" t="s">
        <v>411</v>
      </c>
      <c r="C22" s="97"/>
      <c r="D22" s="97"/>
      <c r="E22" s="98">
        <v>99.200000000000003</v>
      </c>
      <c r="F22" s="98">
        <v>105</v>
      </c>
      <c r="G22" s="99">
        <v>28</v>
      </c>
      <c r="H22" s="98" t="s">
        <v>412</v>
      </c>
      <c r="I22" s="99">
        <v>19</v>
      </c>
      <c r="J22" s="99">
        <v>27</v>
      </c>
      <c r="K22" s="99">
        <v>40</v>
      </c>
      <c r="L22" s="99">
        <f t="shared" si="98"/>
        <v>85</v>
      </c>
      <c r="M22" s="100">
        <f t="shared" si="100"/>
        <v>212.5</v>
      </c>
      <c r="N22" s="101">
        <v>30</v>
      </c>
      <c r="O22" s="62"/>
    </row>
    <row r="23" s="75" customFormat="1">
      <c r="A23" s="61">
        <v>1</v>
      </c>
      <c r="B23" s="82" t="s">
        <v>70</v>
      </c>
      <c r="C23" s="82"/>
      <c r="D23" s="82"/>
      <c r="E23" s="85">
        <v>91.599999999999994</v>
      </c>
      <c r="F23" s="85">
        <v>95</v>
      </c>
      <c r="G23" s="86">
        <v>24</v>
      </c>
      <c r="H23" s="86" t="s">
        <v>37</v>
      </c>
      <c r="I23" s="86">
        <v>24</v>
      </c>
      <c r="J23" s="86">
        <v>31</v>
      </c>
      <c r="K23" s="86">
        <v>53</v>
      </c>
      <c r="L23" s="86">
        <f t="shared" si="98"/>
        <v>105.5</v>
      </c>
      <c r="M23" s="87">
        <f t="shared" ref="M23:M24" si="101">L23*2</f>
        <v>211</v>
      </c>
      <c r="N23" s="102">
        <v>30</v>
      </c>
      <c r="O23" s="87"/>
    </row>
    <row r="24">
      <c r="A24" s="61">
        <v>1</v>
      </c>
      <c r="B24" s="83" t="s">
        <v>60</v>
      </c>
      <c r="C24" s="68"/>
      <c r="D24" s="68"/>
      <c r="E24" s="84">
        <v>84.299999999999997</v>
      </c>
      <c r="F24" s="84">
        <v>85</v>
      </c>
      <c r="G24" s="34">
        <v>24</v>
      </c>
      <c r="H24" s="84" t="s">
        <v>47</v>
      </c>
      <c r="I24" s="34">
        <v>26</v>
      </c>
      <c r="J24" s="34">
        <v>38</v>
      </c>
      <c r="K24" s="34">
        <v>51</v>
      </c>
      <c r="L24" s="34">
        <f t="shared" si="98"/>
        <v>115.5</v>
      </c>
      <c r="M24" s="62">
        <f t="shared" si="101"/>
        <v>231</v>
      </c>
      <c r="N24" s="63">
        <v>30</v>
      </c>
      <c r="O24" s="62"/>
    </row>
    <row r="25">
      <c r="A25" s="61">
        <v>1</v>
      </c>
      <c r="B25" s="83" t="s">
        <v>188</v>
      </c>
      <c r="C25" s="68"/>
      <c r="D25" s="68"/>
      <c r="E25" s="84">
        <v>73</v>
      </c>
      <c r="F25" s="84">
        <v>73</v>
      </c>
      <c r="G25" s="34">
        <v>28</v>
      </c>
      <c r="H25" s="84" t="s">
        <v>23</v>
      </c>
      <c r="I25" s="34">
        <v>19</v>
      </c>
      <c r="J25" s="34">
        <v>28</v>
      </c>
      <c r="K25" s="34">
        <v>43</v>
      </c>
      <c r="L25" s="34">
        <f t="shared" si="98"/>
        <v>87.5</v>
      </c>
      <c r="M25" s="62">
        <f>L25*2.5</f>
        <v>218.75</v>
      </c>
      <c r="N25" s="63">
        <v>30</v>
      </c>
      <c r="O25" s="62"/>
    </row>
    <row r="26">
      <c r="A26" s="61">
        <v>1</v>
      </c>
      <c r="B26" s="83" t="s">
        <v>48</v>
      </c>
      <c r="C26" s="68"/>
      <c r="D26" s="68"/>
      <c r="E26" s="84" t="s">
        <v>444</v>
      </c>
      <c r="F26" s="84">
        <v>68</v>
      </c>
      <c r="G26" s="34">
        <v>24</v>
      </c>
      <c r="H26" s="84" t="s">
        <v>49</v>
      </c>
      <c r="I26" s="34">
        <v>22</v>
      </c>
      <c r="J26" s="34">
        <v>25</v>
      </c>
      <c r="K26" s="34">
        <v>36</v>
      </c>
      <c r="L26" s="34">
        <f t="shared" si="98"/>
        <v>87</v>
      </c>
      <c r="M26" s="62">
        <f>L26*2</f>
        <v>174</v>
      </c>
      <c r="N26" s="63">
        <v>30</v>
      </c>
      <c r="O26" s="62"/>
    </row>
    <row r="27" ht="17.25">
      <c r="A27" s="60" t="s">
        <v>83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</row>
    <row r="28">
      <c r="A28" s="61">
        <v>1</v>
      </c>
      <c r="B28" s="83" t="s">
        <v>445</v>
      </c>
      <c r="C28" s="68"/>
      <c r="D28" s="68"/>
      <c r="E28" s="84">
        <v>76.799999999999997</v>
      </c>
      <c r="F28" s="84" t="s">
        <v>151</v>
      </c>
      <c r="G28" s="84">
        <v>10</v>
      </c>
      <c r="H28" s="84" t="s">
        <v>137</v>
      </c>
      <c r="I28" s="34">
        <v>25</v>
      </c>
      <c r="J28" s="34">
        <v>31</v>
      </c>
      <c r="K28" s="34">
        <v>43</v>
      </c>
      <c r="L28" s="34">
        <f t="shared" si="98"/>
        <v>102.5</v>
      </c>
      <c r="M28" s="63">
        <f>L28*1.3</f>
        <v>133.25</v>
      </c>
      <c r="N28" s="63">
        <v>30</v>
      </c>
      <c r="O28" s="62"/>
    </row>
    <row r="29">
      <c r="A29" s="61">
        <v>1</v>
      </c>
      <c r="B29" s="83" t="s">
        <v>446</v>
      </c>
      <c r="C29" s="68"/>
      <c r="D29" s="68"/>
      <c r="E29" s="84">
        <v>67</v>
      </c>
      <c r="F29" s="84">
        <v>68</v>
      </c>
      <c r="G29" s="84">
        <v>12</v>
      </c>
      <c r="H29" s="84" t="s">
        <v>137</v>
      </c>
      <c r="I29" s="34">
        <v>28</v>
      </c>
      <c r="J29" s="34">
        <v>32</v>
      </c>
      <c r="K29" s="34">
        <v>48</v>
      </c>
      <c r="L29" s="34">
        <f>112</f>
        <v>112</v>
      </c>
      <c r="M29" s="63">
        <f>L29*1.5</f>
        <v>168</v>
      </c>
      <c r="N29" s="63">
        <v>30</v>
      </c>
      <c r="O29" s="62"/>
    </row>
    <row r="30">
      <c r="A30" s="61">
        <v>2</v>
      </c>
      <c r="B30" s="83" t="s">
        <v>447</v>
      </c>
      <c r="C30" s="68"/>
      <c r="D30" s="68"/>
      <c r="E30" s="84">
        <v>65</v>
      </c>
      <c r="F30" s="84">
        <v>68</v>
      </c>
      <c r="G30" s="84">
        <v>10</v>
      </c>
      <c r="H30" s="84" t="s">
        <v>137</v>
      </c>
      <c r="I30" s="34">
        <v>26</v>
      </c>
      <c r="J30" s="34">
        <v>30</v>
      </c>
      <c r="K30" s="34">
        <v>53</v>
      </c>
      <c r="L30" s="34">
        <f t="shared" ref="L30:L44" si="102">I30*2+J30+K30*0.5</f>
        <v>108.5</v>
      </c>
      <c r="M30" s="63">
        <f>L30*1.3</f>
        <v>141.05000000000001</v>
      </c>
      <c r="N30" s="63">
        <v>27</v>
      </c>
      <c r="O30" s="62"/>
    </row>
    <row r="31">
      <c r="A31" s="61">
        <v>1</v>
      </c>
      <c r="B31" s="83" t="s">
        <v>193</v>
      </c>
      <c r="C31" s="68"/>
      <c r="D31" s="68"/>
      <c r="E31" s="84">
        <v>53.299999999999997</v>
      </c>
      <c r="F31" s="84">
        <v>58</v>
      </c>
      <c r="G31" s="84">
        <v>12</v>
      </c>
      <c r="H31" s="84" t="s">
        <v>137</v>
      </c>
      <c r="I31" s="34">
        <v>25</v>
      </c>
      <c r="J31" s="34">
        <v>35</v>
      </c>
      <c r="K31" s="34">
        <v>48</v>
      </c>
      <c r="L31" s="34">
        <f t="shared" si="102"/>
        <v>109</v>
      </c>
      <c r="M31" s="63">
        <f>L31*1.5</f>
        <v>163.5</v>
      </c>
      <c r="N31" s="63">
        <v>30</v>
      </c>
      <c r="O31" s="62"/>
    </row>
    <row r="32">
      <c r="A32" s="61">
        <v>2</v>
      </c>
      <c r="B32" s="83" t="s">
        <v>448</v>
      </c>
      <c r="C32" s="68"/>
      <c r="D32" s="68"/>
      <c r="E32" s="84">
        <v>55</v>
      </c>
      <c r="F32" s="84">
        <v>58</v>
      </c>
      <c r="G32" s="84">
        <v>10</v>
      </c>
      <c r="H32" s="84" t="s">
        <v>137</v>
      </c>
      <c r="I32" s="34">
        <v>25</v>
      </c>
      <c r="J32" s="34">
        <v>31</v>
      </c>
      <c r="K32" s="34">
        <v>44</v>
      </c>
      <c r="L32" s="34">
        <f t="shared" si="102"/>
        <v>103</v>
      </c>
      <c r="M32" s="63">
        <f>L32*1.3</f>
        <v>133.90000000000001</v>
      </c>
      <c r="N32" s="63">
        <v>27</v>
      </c>
      <c r="O32" s="62"/>
    </row>
    <row r="33" ht="17.25">
      <c r="A33" s="60" t="s">
        <v>93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</row>
    <row r="34">
      <c r="A34" s="61">
        <v>1</v>
      </c>
      <c r="B34" s="88" t="s">
        <v>131</v>
      </c>
      <c r="C34" s="68"/>
      <c r="D34" s="68"/>
      <c r="E34" s="103" t="s">
        <v>449</v>
      </c>
      <c r="F34" s="34" t="s">
        <v>123</v>
      </c>
      <c r="G34" s="34">
        <v>24</v>
      </c>
      <c r="H34" s="103" t="s">
        <v>47</v>
      </c>
      <c r="I34" s="34">
        <v>28</v>
      </c>
      <c r="J34" s="34">
        <v>45</v>
      </c>
      <c r="K34" s="34">
        <v>50</v>
      </c>
      <c r="L34" s="34">
        <f t="shared" si="102"/>
        <v>126</v>
      </c>
      <c r="M34" s="62">
        <f>L34*2</f>
        <v>252</v>
      </c>
      <c r="N34" s="63">
        <v>30</v>
      </c>
      <c r="O34" s="62"/>
    </row>
    <row r="35" ht="17.25">
      <c r="A35" s="60">
        <v>2</v>
      </c>
      <c r="B35" s="82" t="s">
        <v>113</v>
      </c>
      <c r="C35" s="102"/>
      <c r="D35" s="102"/>
      <c r="E35" s="102">
        <v>96.400000000000006</v>
      </c>
      <c r="F35" s="102" t="s">
        <v>123</v>
      </c>
      <c r="G35" s="102">
        <v>28</v>
      </c>
      <c r="H35" s="34" t="s">
        <v>20</v>
      </c>
      <c r="I35" s="102">
        <v>23</v>
      </c>
      <c r="J35" s="102">
        <v>22</v>
      </c>
      <c r="K35" s="102">
        <v>42</v>
      </c>
      <c r="L35" s="104">
        <f t="shared" si="102"/>
        <v>89</v>
      </c>
      <c r="M35" s="102">
        <f t="shared" ref="M35:M36" si="103">L35*2.5</f>
        <v>222.5</v>
      </c>
      <c r="N35" s="102">
        <v>27</v>
      </c>
      <c r="O35" s="105"/>
    </row>
    <row r="36">
      <c r="A36" s="61">
        <v>1</v>
      </c>
      <c r="B36" s="82" t="s">
        <v>343</v>
      </c>
      <c r="C36" s="68"/>
      <c r="D36" s="68"/>
      <c r="E36" s="84">
        <v>89.900000000000006</v>
      </c>
      <c r="F36" s="84">
        <v>95</v>
      </c>
      <c r="G36" s="34">
        <v>28</v>
      </c>
      <c r="H36" s="84" t="s">
        <v>281</v>
      </c>
      <c r="I36" s="34">
        <v>22</v>
      </c>
      <c r="J36" s="34">
        <v>31</v>
      </c>
      <c r="K36" s="34">
        <v>40</v>
      </c>
      <c r="L36" s="34">
        <f t="shared" si="102"/>
        <v>95</v>
      </c>
      <c r="M36" s="62">
        <f t="shared" si="103"/>
        <v>237.5</v>
      </c>
      <c r="N36" s="63">
        <v>30</v>
      </c>
      <c r="O36" s="62"/>
    </row>
    <row r="37" s="75" customFormat="1">
      <c r="A37" s="61">
        <v>1</v>
      </c>
      <c r="B37" s="106" t="s">
        <v>110</v>
      </c>
      <c r="C37" s="82"/>
      <c r="D37" s="82"/>
      <c r="E37" s="85">
        <v>83.799999999999997</v>
      </c>
      <c r="F37" s="85">
        <v>85</v>
      </c>
      <c r="G37" s="86">
        <v>20</v>
      </c>
      <c r="H37" s="86" t="s">
        <v>111</v>
      </c>
      <c r="I37" s="86">
        <v>25</v>
      </c>
      <c r="J37" s="86">
        <v>34</v>
      </c>
      <c r="K37" s="86">
        <v>43</v>
      </c>
      <c r="L37" s="86">
        <f t="shared" si="102"/>
        <v>105.5</v>
      </c>
      <c r="M37" s="87">
        <f t="shared" ref="M37:M38" si="104">L37*1.5</f>
        <v>158.25</v>
      </c>
      <c r="N37" s="102">
        <v>30</v>
      </c>
      <c r="O37" s="87"/>
    </row>
    <row r="38" s="75" customFormat="1">
      <c r="A38" s="61">
        <v>1</v>
      </c>
      <c r="B38" s="82" t="s">
        <v>101</v>
      </c>
      <c r="C38" s="82"/>
      <c r="D38" s="82"/>
      <c r="E38" s="85">
        <v>78</v>
      </c>
      <c r="F38" s="85">
        <v>78</v>
      </c>
      <c r="G38" s="86">
        <v>20</v>
      </c>
      <c r="H38" s="85" t="s">
        <v>102</v>
      </c>
      <c r="I38" s="86">
        <v>28</v>
      </c>
      <c r="J38" s="86">
        <v>38</v>
      </c>
      <c r="K38" s="86">
        <v>54</v>
      </c>
      <c r="L38" s="86">
        <f t="shared" si="102"/>
        <v>121</v>
      </c>
      <c r="M38" s="87">
        <f t="shared" si="104"/>
        <v>181.5</v>
      </c>
      <c r="N38" s="102">
        <v>30</v>
      </c>
      <c r="O38" s="87"/>
    </row>
    <row r="39" s="75" customFormat="1">
      <c r="A39" s="61">
        <v>1</v>
      </c>
      <c r="B39" s="82" t="s">
        <v>97</v>
      </c>
      <c r="C39" s="82"/>
      <c r="D39" s="82"/>
      <c r="E39" s="85">
        <v>71.5</v>
      </c>
      <c r="F39" s="85">
        <v>73</v>
      </c>
      <c r="G39" s="86">
        <v>24</v>
      </c>
      <c r="H39" s="86" t="s">
        <v>98</v>
      </c>
      <c r="I39" s="86">
        <v>20</v>
      </c>
      <c r="J39" s="86">
        <v>30</v>
      </c>
      <c r="K39" s="86">
        <v>25</v>
      </c>
      <c r="L39" s="86">
        <f t="shared" si="102"/>
        <v>82.5</v>
      </c>
      <c r="M39" s="87">
        <f>L39*2</f>
        <v>165</v>
      </c>
      <c r="N39" s="102">
        <v>30</v>
      </c>
      <c r="O39" s="87"/>
    </row>
    <row r="40" s="75" customFormat="1" ht="17.25">
      <c r="A40" s="60" t="s">
        <v>133</v>
      </c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</row>
    <row r="41" s="75" customFormat="1" ht="17.25">
      <c r="A41" s="107">
        <v>1</v>
      </c>
      <c r="B41" s="83" t="s">
        <v>136</v>
      </c>
      <c r="C41" s="108"/>
      <c r="D41" s="108"/>
      <c r="E41" s="85">
        <v>71.299999999999997</v>
      </c>
      <c r="F41" s="85" t="s">
        <v>87</v>
      </c>
      <c r="G41" s="86">
        <v>12</v>
      </c>
      <c r="H41" s="85" t="s">
        <v>137</v>
      </c>
      <c r="I41" s="86">
        <v>27</v>
      </c>
      <c r="J41" s="86">
        <v>34</v>
      </c>
      <c r="K41" s="86">
        <v>47</v>
      </c>
      <c r="L41" s="86">
        <v>111.5</v>
      </c>
      <c r="M41" s="102">
        <f>L41*1.5</f>
        <v>167.25</v>
      </c>
      <c r="N41" s="108">
        <v>30</v>
      </c>
      <c r="O41" s="108"/>
    </row>
    <row r="42" s="75" customFormat="1" ht="17.25">
      <c r="A42" s="107">
        <v>1</v>
      </c>
      <c r="B42" s="82" t="s">
        <v>134</v>
      </c>
      <c r="C42" s="108"/>
      <c r="D42" s="108"/>
      <c r="E42" s="85">
        <v>62</v>
      </c>
      <c r="F42" s="85">
        <v>63</v>
      </c>
      <c r="G42" s="86">
        <v>10</v>
      </c>
      <c r="H42" s="86" t="s">
        <v>111</v>
      </c>
      <c r="I42" s="86">
        <v>20</v>
      </c>
      <c r="J42" s="86">
        <v>24</v>
      </c>
      <c r="K42" s="86">
        <v>36</v>
      </c>
      <c r="L42" s="86">
        <f t="shared" si="102"/>
        <v>82</v>
      </c>
      <c r="M42" s="102">
        <f>L42*1.3</f>
        <v>106.60000000000001</v>
      </c>
      <c r="N42" s="108">
        <v>30</v>
      </c>
      <c r="O42" s="108"/>
    </row>
    <row r="43" ht="17.25">
      <c r="A43" s="60" t="s">
        <v>450</v>
      </c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</row>
    <row r="44">
      <c r="A44" s="61">
        <v>1</v>
      </c>
      <c r="B44" s="82" t="s">
        <v>451</v>
      </c>
      <c r="C44" s="68"/>
      <c r="D44" s="68"/>
      <c r="E44" s="84" t="s">
        <v>452</v>
      </c>
      <c r="F44" s="84" t="s">
        <v>151</v>
      </c>
      <c r="G44" s="34">
        <v>12</v>
      </c>
      <c r="H44" s="84" t="s">
        <v>105</v>
      </c>
      <c r="I44" s="34">
        <v>24</v>
      </c>
      <c r="J44" s="34">
        <v>25</v>
      </c>
      <c r="K44" s="34">
        <v>34</v>
      </c>
      <c r="L44" s="34">
        <f t="shared" si="102"/>
        <v>90</v>
      </c>
      <c r="M44" s="40">
        <f>L44*0.8</f>
        <v>72</v>
      </c>
      <c r="N44" s="63">
        <v>30</v>
      </c>
      <c r="O44" s="62"/>
    </row>
    <row r="45">
      <c r="A45" s="61">
        <v>2</v>
      </c>
      <c r="B45" s="82" t="s">
        <v>233</v>
      </c>
      <c r="C45" s="68"/>
      <c r="D45" s="68"/>
      <c r="E45" s="84">
        <v>96.900000000000006</v>
      </c>
      <c r="F45" s="84" t="s">
        <v>151</v>
      </c>
      <c r="G45" s="34">
        <v>16</v>
      </c>
      <c r="H45" s="84" t="s">
        <v>105</v>
      </c>
      <c r="I45" s="34">
        <v>14</v>
      </c>
      <c r="J45" s="34">
        <v>11</v>
      </c>
      <c r="K45" s="34">
        <v>19</v>
      </c>
      <c r="L45" s="34">
        <f>I42*2+J42+K42*0.5</f>
        <v>82</v>
      </c>
      <c r="M45" s="62">
        <f>L45*1</f>
        <v>82</v>
      </c>
      <c r="N45" s="63">
        <v>27</v>
      </c>
      <c r="O45" s="62"/>
    </row>
    <row r="46">
      <c r="A46" s="61">
        <v>1</v>
      </c>
      <c r="B46" s="82" t="s">
        <v>453</v>
      </c>
      <c r="C46" s="68"/>
      <c r="D46" s="68"/>
      <c r="E46" s="84">
        <v>68.599999999999994</v>
      </c>
      <c r="F46" s="84">
        <v>73</v>
      </c>
      <c r="G46" s="34">
        <v>12</v>
      </c>
      <c r="H46" s="84" t="s">
        <v>105</v>
      </c>
      <c r="I46" s="34">
        <v>25</v>
      </c>
      <c r="J46" s="34">
        <v>24</v>
      </c>
      <c r="K46" s="34">
        <v>42</v>
      </c>
      <c r="L46" s="34">
        <f t="shared" ref="L46:L48" si="105">I46*2+J46+K46*0.5</f>
        <v>95</v>
      </c>
      <c r="M46" s="109">
        <f>L46*0.8</f>
        <v>76</v>
      </c>
      <c r="N46" s="63">
        <v>30</v>
      </c>
      <c r="O46" s="62"/>
    </row>
    <row r="47">
      <c r="A47" s="61">
        <v>1</v>
      </c>
      <c r="B47" s="82" t="s">
        <v>454</v>
      </c>
      <c r="C47" s="68"/>
      <c r="D47" s="68"/>
      <c r="E47" s="84" t="s">
        <v>455</v>
      </c>
      <c r="F47" s="84">
        <v>68</v>
      </c>
      <c r="G47" s="34">
        <v>8</v>
      </c>
      <c r="H47" s="84" t="s">
        <v>105</v>
      </c>
      <c r="I47" s="34">
        <v>28</v>
      </c>
      <c r="J47" s="34">
        <v>29</v>
      </c>
      <c r="K47" s="34">
        <v>35</v>
      </c>
      <c r="L47" s="34">
        <f t="shared" si="105"/>
        <v>102.5</v>
      </c>
      <c r="M47" s="62">
        <f>L47*0.4</f>
        <v>41</v>
      </c>
      <c r="N47" s="63">
        <v>30</v>
      </c>
      <c r="O47" s="62"/>
    </row>
    <row r="48">
      <c r="A48" s="61">
        <v>1</v>
      </c>
      <c r="B48" s="82" t="s">
        <v>456</v>
      </c>
      <c r="C48" s="68"/>
      <c r="D48" s="68"/>
      <c r="E48" s="84">
        <v>55.399999999999999</v>
      </c>
      <c r="F48" s="84">
        <v>58</v>
      </c>
      <c r="G48" s="34">
        <v>12</v>
      </c>
      <c r="H48" s="84" t="s">
        <v>105</v>
      </c>
      <c r="I48" s="34">
        <v>20</v>
      </c>
      <c r="J48" s="34">
        <v>18</v>
      </c>
      <c r="K48" s="34">
        <v>28</v>
      </c>
      <c r="L48" s="34">
        <f t="shared" si="105"/>
        <v>72</v>
      </c>
      <c r="M48" s="62">
        <f>L48*0.8</f>
        <v>57.600000000000001</v>
      </c>
      <c r="N48" s="63">
        <v>30</v>
      </c>
      <c r="O48" s="62"/>
    </row>
    <row r="49">
      <c r="A49" s="49"/>
      <c r="B49" s="74"/>
      <c r="C49" s="51"/>
      <c r="D49" s="51"/>
      <c r="E49" s="52"/>
      <c r="F49" s="52"/>
      <c r="G49" s="53"/>
      <c r="H49" s="54"/>
      <c r="M49" s="56"/>
      <c r="N49" s="57"/>
      <c r="O49" s="55"/>
    </row>
    <row r="50">
      <c r="B50" s="1" t="s">
        <v>88</v>
      </c>
      <c r="D50" s="1" t="s">
        <v>89</v>
      </c>
      <c r="G50" s="1" t="s">
        <v>90</v>
      </c>
      <c r="I50" s="29" t="s">
        <v>440</v>
      </c>
      <c r="J50" s="29"/>
      <c r="K50" s="29"/>
      <c r="L50" s="29"/>
    </row>
  </sheetData>
  <sortState ref="A34:O35">
    <sortCondition ref="A34:A35"/>
  </sortState>
  <mergeCells count="15">
    <mergeCell ref="A1:B1"/>
    <mergeCell ref="A2:O2"/>
    <mergeCell ref="A3:O3"/>
    <mergeCell ref="A5:O5"/>
    <mergeCell ref="A6:O6"/>
    <mergeCell ref="A7:O7"/>
    <mergeCell ref="A8:O8"/>
    <mergeCell ref="E9:H9"/>
    <mergeCell ref="A12:O12"/>
    <mergeCell ref="A18:O18"/>
    <mergeCell ref="A20:O20"/>
    <mergeCell ref="A27:O27"/>
    <mergeCell ref="A33:O33"/>
    <mergeCell ref="A40:O40"/>
    <mergeCell ref="A43:O43"/>
  </mergeCells>
  <printOptions headings="0" gridLines="0"/>
  <pageMargins left="0.69999999999999996" right="0.69999999999999996" top="0.75" bottom="0.75" header="0.29999999999999999" footer="0.29999999999999999"/>
  <pageSetup blackAndWhite="0" cellComments="none" copies="1" draft="0" errors="displayed" firstPageNumber="-1" fitToHeight="1" fitToWidth="1" horizontalDpi="360" orientation="portrait" pageOrder="downThenOver" paperSize="9" scale="50" useFirstPageNumber="0" usePrinterDefaults="1" verticalDpi="360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A1" activeCellId="0" sqref="A1:B1"/>
    </sheetView>
  </sheetViews>
  <sheetFormatPr defaultRowHeight="16.5"/>
  <cols>
    <col bestFit="1" customWidth="1" min="2" max="2" width="18.625"/>
    <col bestFit="1" customWidth="1" min="3" max="3" width="7.375"/>
    <col bestFit="1" customWidth="1" min="4" max="4" width="6.75"/>
    <col bestFit="1" customWidth="1" min="5" max="5" width="6.875"/>
    <col bestFit="1" customWidth="1" min="6" max="6" width="7.625"/>
    <col bestFit="1" customWidth="1" min="7" max="7" width="5.125"/>
    <col bestFit="1" customWidth="1" min="8" max="8" width="21.125"/>
    <col bestFit="1" customWidth="1" min="9" max="9" width="8.25"/>
  </cols>
  <sheetData>
    <row r="1">
      <c r="A1" s="58" t="s">
        <v>457</v>
      </c>
      <c r="B1" s="58"/>
      <c r="C1" s="4"/>
      <c r="D1" s="3"/>
      <c r="E1" s="3"/>
      <c r="F1" s="3"/>
      <c r="G1" s="3"/>
      <c r="H1" s="3"/>
      <c r="I1" s="3"/>
      <c r="J1" s="3"/>
      <c r="K1" s="3"/>
      <c r="L1" s="5"/>
    </row>
    <row r="2" ht="19.5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ht="19.5">
      <c r="A3" s="10" t="s">
        <v>458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ht="19.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ht="21.75">
      <c r="A5" s="13" t="s">
        <v>3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</row>
    <row r="6" ht="21.7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ht="21.75">
      <c r="A7" s="16" t="s">
        <v>4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ht="17.25">
      <c r="A8" s="18" t="s">
        <v>459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</row>
    <row r="10" ht="21">
      <c r="A10" s="25" t="s">
        <v>6</v>
      </c>
      <c r="B10" s="25" t="s">
        <v>7</v>
      </c>
      <c r="C10" s="25" t="s">
        <v>8</v>
      </c>
      <c r="D10" s="25" t="s">
        <v>9</v>
      </c>
      <c r="E10" s="25" t="s">
        <v>10</v>
      </c>
      <c r="F10" s="25" t="s">
        <v>11</v>
      </c>
      <c r="G10" s="25" t="s">
        <v>12</v>
      </c>
      <c r="H10" s="25" t="s">
        <v>13</v>
      </c>
      <c r="I10" s="25" t="s">
        <v>422</v>
      </c>
      <c r="J10" s="25" t="s">
        <v>15</v>
      </c>
      <c r="K10" s="26" t="s">
        <v>16</v>
      </c>
      <c r="L10" s="27" t="s">
        <v>17</v>
      </c>
    </row>
    <row r="11" ht="17.25">
      <c r="A11" s="110" t="s">
        <v>18</v>
      </c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2"/>
      <c r="N11" s="113" t="s">
        <v>25</v>
      </c>
      <c r="P11" s="86" t="s">
        <v>23</v>
      </c>
      <c r="R11" s="114" t="s">
        <v>28</v>
      </c>
    </row>
    <row r="12">
      <c r="A12" s="115">
        <v>1</v>
      </c>
      <c r="B12" s="68" t="s">
        <v>26</v>
      </c>
      <c r="C12" s="116"/>
      <c r="D12" s="117"/>
      <c r="E12" s="118">
        <v>118</v>
      </c>
      <c r="F12" s="119" t="s">
        <v>42</v>
      </c>
      <c r="G12" s="119">
        <v>32</v>
      </c>
      <c r="H12" s="113" t="s">
        <v>25</v>
      </c>
      <c r="I12" s="119">
        <v>28</v>
      </c>
      <c r="J12" s="120">
        <f t="shared" ref="J12:J14" si="106">I12*2</f>
        <v>56</v>
      </c>
      <c r="K12" s="120">
        <v>30</v>
      </c>
      <c r="L12" s="120"/>
      <c r="N12">
        <v>30</v>
      </c>
      <c r="P12">
        <v>25</v>
      </c>
      <c r="R12">
        <v>60</v>
      </c>
    </row>
    <row r="13">
      <c r="A13" s="115">
        <v>2</v>
      </c>
      <c r="B13" s="68" t="s">
        <v>183</v>
      </c>
      <c r="C13" s="116"/>
      <c r="D13" s="117"/>
      <c r="E13" s="118">
        <v>107</v>
      </c>
      <c r="F13" s="119" t="s">
        <v>42</v>
      </c>
      <c r="G13" s="121">
        <v>32</v>
      </c>
      <c r="H13" s="86" t="s">
        <v>23</v>
      </c>
      <c r="I13" s="122">
        <v>27</v>
      </c>
      <c r="J13" s="120">
        <f t="shared" si="106"/>
        <v>54</v>
      </c>
      <c r="K13" s="120">
        <v>25</v>
      </c>
      <c r="L13" s="120"/>
      <c r="N13">
        <v>1</v>
      </c>
      <c r="P13">
        <v>1</v>
      </c>
      <c r="R13">
        <v>2</v>
      </c>
    </row>
    <row r="14">
      <c r="A14" s="115">
        <v>1</v>
      </c>
      <c r="B14" s="82" t="s">
        <v>177</v>
      </c>
      <c r="C14" s="116"/>
      <c r="D14" s="117"/>
      <c r="E14" s="118" t="s">
        <v>460</v>
      </c>
      <c r="F14" s="119">
        <v>95</v>
      </c>
      <c r="G14" s="119">
        <v>32</v>
      </c>
      <c r="H14" s="114" t="s">
        <v>28</v>
      </c>
      <c r="I14" s="119">
        <v>21</v>
      </c>
      <c r="J14" s="120">
        <f t="shared" si="106"/>
        <v>42</v>
      </c>
      <c r="K14" s="120">
        <v>30</v>
      </c>
      <c r="L14" s="120"/>
      <c r="N14" s="84" t="s">
        <v>20</v>
      </c>
      <c r="P14" s="85" t="s">
        <v>47</v>
      </c>
    </row>
    <row r="15">
      <c r="A15" s="115">
        <v>1</v>
      </c>
      <c r="B15" s="68" t="s">
        <v>176</v>
      </c>
      <c r="C15" s="116"/>
      <c r="D15" s="117"/>
      <c r="E15" s="118">
        <v>84.799999999999997</v>
      </c>
      <c r="F15" s="119">
        <v>85</v>
      </c>
      <c r="G15" s="121">
        <v>36</v>
      </c>
      <c r="H15" s="84" t="s">
        <v>20</v>
      </c>
      <c r="I15" s="122">
        <v>21</v>
      </c>
      <c r="J15" s="120">
        <f>I15*2.5</f>
        <v>52.5</v>
      </c>
      <c r="K15" s="120">
        <v>30</v>
      </c>
      <c r="L15" s="120"/>
      <c r="N15">
        <v>60</v>
      </c>
      <c r="P15">
        <v>30</v>
      </c>
    </row>
    <row r="16">
      <c r="A16" s="115">
        <v>2</v>
      </c>
      <c r="B16" s="88" t="s">
        <v>245</v>
      </c>
      <c r="C16" s="116"/>
      <c r="D16" s="117"/>
      <c r="E16" s="118">
        <v>80.099999999999994</v>
      </c>
      <c r="F16" s="119">
        <v>85</v>
      </c>
      <c r="G16" s="121">
        <v>32</v>
      </c>
      <c r="H16" s="85" t="s">
        <v>47</v>
      </c>
      <c r="I16" s="122">
        <v>22</v>
      </c>
      <c r="J16" s="120">
        <f t="shared" ref="J16:J18" si="107">I16*2</f>
        <v>44</v>
      </c>
      <c r="K16" s="120">
        <v>25</v>
      </c>
      <c r="L16" s="120"/>
      <c r="N16">
        <v>2</v>
      </c>
      <c r="P16">
        <v>1</v>
      </c>
    </row>
    <row r="17">
      <c r="A17" s="115">
        <v>1</v>
      </c>
      <c r="B17" s="82" t="s">
        <v>27</v>
      </c>
      <c r="C17" s="116"/>
      <c r="D17" s="117"/>
      <c r="E17" s="118">
        <v>77.599999999999994</v>
      </c>
      <c r="F17" s="119">
        <v>78</v>
      </c>
      <c r="G17" s="121">
        <v>32</v>
      </c>
      <c r="H17" s="86" t="s">
        <v>28</v>
      </c>
      <c r="I17" s="122">
        <v>20</v>
      </c>
      <c r="J17" s="120">
        <f t="shared" si="107"/>
        <v>40</v>
      </c>
      <c r="K17" s="120">
        <v>30</v>
      </c>
      <c r="L17" s="120"/>
    </row>
    <row r="18">
      <c r="A18" s="115">
        <v>1</v>
      </c>
      <c r="B18" s="88" t="s">
        <v>173</v>
      </c>
      <c r="C18" s="116"/>
      <c r="D18" s="117"/>
      <c r="E18" s="118">
        <v>72.900000000000006</v>
      </c>
      <c r="F18" s="119">
        <v>73</v>
      </c>
      <c r="G18" s="121">
        <v>32</v>
      </c>
      <c r="H18" s="85" t="s">
        <v>20</v>
      </c>
      <c r="I18" s="122">
        <v>17</v>
      </c>
      <c r="J18" s="120">
        <f t="shared" si="107"/>
        <v>34</v>
      </c>
      <c r="K18" s="120">
        <v>30</v>
      </c>
      <c r="L18" s="120"/>
    </row>
    <row r="19" ht="17.25">
      <c r="A19" s="110" t="s">
        <v>184</v>
      </c>
      <c r="B19" s="111"/>
      <c r="C19" s="111"/>
      <c r="D19" s="111"/>
      <c r="E19" s="111"/>
      <c r="F19" s="111"/>
      <c r="G19" s="111"/>
      <c r="H19" s="111"/>
      <c r="I19" s="111"/>
      <c r="J19" s="111"/>
      <c r="K19" s="123"/>
      <c r="L19" s="112"/>
      <c r="N19" s="94" t="s">
        <v>77</v>
      </c>
      <c r="P19" s="124" t="s">
        <v>461</v>
      </c>
      <c r="R19" s="125" t="s">
        <v>462</v>
      </c>
    </row>
    <row r="20" ht="17.25">
      <c r="A20" s="126">
        <v>1</v>
      </c>
      <c r="B20" s="127" t="s">
        <v>76</v>
      </c>
      <c r="C20" s="124"/>
      <c r="D20" s="124"/>
      <c r="E20" s="124">
        <v>106.7</v>
      </c>
      <c r="F20" s="124" t="s">
        <v>42</v>
      </c>
      <c r="G20" s="124">
        <v>28</v>
      </c>
      <c r="H20" s="94" t="s">
        <v>77</v>
      </c>
      <c r="I20" s="124">
        <v>28</v>
      </c>
      <c r="J20" s="124">
        <f>I20*2.5</f>
        <v>70</v>
      </c>
      <c r="K20" s="120">
        <v>30</v>
      </c>
      <c r="L20" s="124"/>
      <c r="N20">
        <v>30</v>
      </c>
      <c r="P20">
        <f>K21+K24</f>
        <v>60</v>
      </c>
      <c r="R20">
        <f>K22</f>
        <v>30</v>
      </c>
    </row>
    <row r="21" ht="17.25">
      <c r="A21" s="126">
        <v>1</v>
      </c>
      <c r="B21" s="124" t="s">
        <v>463</v>
      </c>
      <c r="C21" s="124"/>
      <c r="D21" s="124"/>
      <c r="E21" s="124">
        <v>98</v>
      </c>
      <c r="F21" s="124">
        <v>105</v>
      </c>
      <c r="G21" s="124">
        <v>24</v>
      </c>
      <c r="H21" s="124" t="s">
        <v>461</v>
      </c>
      <c r="I21" s="124">
        <v>24</v>
      </c>
      <c r="J21" s="124">
        <f>I21*2</f>
        <v>48</v>
      </c>
      <c r="K21" s="120">
        <v>30</v>
      </c>
      <c r="L21" s="124"/>
      <c r="N21">
        <v>1</v>
      </c>
      <c r="P21">
        <v>2</v>
      </c>
      <c r="R21">
        <v>1</v>
      </c>
    </row>
    <row r="22" ht="17.25">
      <c r="A22" s="126">
        <v>1</v>
      </c>
      <c r="B22" s="125" t="s">
        <v>464</v>
      </c>
      <c r="C22" s="124"/>
      <c r="D22" s="124"/>
      <c r="E22" s="124">
        <v>94.900000000000006</v>
      </c>
      <c r="F22" s="124">
        <v>95</v>
      </c>
      <c r="G22" s="124">
        <v>28</v>
      </c>
      <c r="H22" s="125" t="s">
        <v>462</v>
      </c>
      <c r="I22" s="124">
        <v>26</v>
      </c>
      <c r="J22" s="124">
        <f t="shared" ref="J22:J23" si="108">I22*2.5</f>
        <v>65</v>
      </c>
      <c r="K22" s="120">
        <v>30</v>
      </c>
      <c r="L22" s="124"/>
    </row>
    <row r="23" ht="17.25">
      <c r="A23" s="128">
        <v>2</v>
      </c>
      <c r="B23" s="82" t="s">
        <v>70</v>
      </c>
      <c r="C23" s="129"/>
      <c r="D23" s="124"/>
      <c r="E23" s="124">
        <v>92.599999999999994</v>
      </c>
      <c r="F23" s="124">
        <v>95</v>
      </c>
      <c r="G23" s="130">
        <v>28</v>
      </c>
      <c r="H23" s="86" t="s">
        <v>37</v>
      </c>
      <c r="I23" s="129">
        <v>23</v>
      </c>
      <c r="J23" s="124">
        <f t="shared" si="108"/>
        <v>57.5</v>
      </c>
      <c r="K23" s="124">
        <v>25</v>
      </c>
      <c r="L23" s="124"/>
      <c r="N23" s="86" t="s">
        <v>37</v>
      </c>
      <c r="P23" s="118" t="s">
        <v>23</v>
      </c>
      <c r="R23" s="125" t="s">
        <v>51</v>
      </c>
    </row>
    <row r="24" ht="17.25">
      <c r="A24" s="128">
        <v>1</v>
      </c>
      <c r="B24" s="131" t="s">
        <v>465</v>
      </c>
      <c r="C24" s="129"/>
      <c r="D24" s="124"/>
      <c r="E24" s="124">
        <v>80</v>
      </c>
      <c r="F24" s="124">
        <v>85</v>
      </c>
      <c r="G24" s="124">
        <v>16</v>
      </c>
      <c r="H24" s="132" t="s">
        <v>461</v>
      </c>
      <c r="I24" s="124">
        <v>24</v>
      </c>
      <c r="J24" s="124">
        <f>I24*1</f>
        <v>24</v>
      </c>
      <c r="K24" s="120">
        <v>30</v>
      </c>
      <c r="L24" s="124"/>
      <c r="N24">
        <v>25</v>
      </c>
      <c r="P24">
        <v>30</v>
      </c>
      <c r="R24">
        <v>25</v>
      </c>
    </row>
    <row r="25" ht="17.25">
      <c r="A25" s="128">
        <v>1</v>
      </c>
      <c r="B25" s="83" t="s">
        <v>188</v>
      </c>
      <c r="C25" s="129"/>
      <c r="D25" s="124"/>
      <c r="E25" s="124">
        <v>77.099999999999994</v>
      </c>
      <c r="F25" s="124">
        <v>78</v>
      </c>
      <c r="G25" s="124">
        <v>28</v>
      </c>
      <c r="H25" s="118" t="s">
        <v>23</v>
      </c>
      <c r="I25" s="124">
        <v>21</v>
      </c>
      <c r="J25" s="124">
        <f t="shared" ref="J25:J26" si="109">I25*2.5</f>
        <v>52.5</v>
      </c>
      <c r="K25" s="120">
        <v>30</v>
      </c>
      <c r="L25" s="124"/>
      <c r="N25">
        <v>1</v>
      </c>
      <c r="P25">
        <v>1</v>
      </c>
      <c r="R25">
        <v>1</v>
      </c>
    </row>
    <row r="26" ht="17.25">
      <c r="A26" s="126">
        <v>2</v>
      </c>
      <c r="B26" s="133" t="s">
        <v>50</v>
      </c>
      <c r="C26" s="124"/>
      <c r="D26" s="124"/>
      <c r="E26" s="124">
        <v>77.900000000000006</v>
      </c>
      <c r="F26" s="124">
        <v>78</v>
      </c>
      <c r="G26" s="124">
        <v>28</v>
      </c>
      <c r="H26" s="125" t="s">
        <v>51</v>
      </c>
      <c r="I26" s="124">
        <v>14</v>
      </c>
      <c r="J26" s="124">
        <f t="shared" si="109"/>
        <v>35</v>
      </c>
      <c r="K26" s="120">
        <v>25</v>
      </c>
      <c r="L26" s="124"/>
    </row>
    <row r="27" ht="17.25">
      <c r="A27" s="128">
        <v>1</v>
      </c>
      <c r="B27" s="83" t="s">
        <v>48</v>
      </c>
      <c r="C27" s="129"/>
      <c r="D27" s="124"/>
      <c r="E27" s="124">
        <v>64.5</v>
      </c>
      <c r="F27" s="124">
        <v>68</v>
      </c>
      <c r="G27" s="130">
        <v>24</v>
      </c>
      <c r="H27" s="131" t="s">
        <v>49</v>
      </c>
      <c r="I27" s="129">
        <v>21</v>
      </c>
      <c r="J27" s="124">
        <f>I27*2</f>
        <v>42</v>
      </c>
      <c r="K27" s="120">
        <v>30</v>
      </c>
      <c r="L27" s="124"/>
      <c r="N27" s="131" t="s">
        <v>49</v>
      </c>
      <c r="P27" s="134" t="s">
        <v>130</v>
      </c>
      <c r="R27" s="135" t="s">
        <v>47</v>
      </c>
    </row>
    <row r="28" ht="17.25">
      <c r="A28" s="110" t="s">
        <v>93</v>
      </c>
      <c r="B28" s="111"/>
      <c r="C28" s="111"/>
      <c r="D28" s="111"/>
      <c r="E28" s="111"/>
      <c r="F28" s="111"/>
      <c r="G28" s="111"/>
      <c r="H28" s="111"/>
      <c r="I28" s="111"/>
      <c r="J28" s="111"/>
      <c r="K28" s="123"/>
      <c r="L28" s="112"/>
      <c r="N28">
        <v>30</v>
      </c>
      <c r="P28">
        <v>30</v>
      </c>
      <c r="R28">
        <v>25</v>
      </c>
    </row>
    <row r="29" ht="17.25">
      <c r="A29" s="136">
        <v>1</v>
      </c>
      <c r="B29" s="137" t="s">
        <v>129</v>
      </c>
      <c r="C29" s="129"/>
      <c r="D29" s="124"/>
      <c r="E29" s="124">
        <v>120</v>
      </c>
      <c r="F29" s="125" t="s">
        <v>123</v>
      </c>
      <c r="G29" s="130">
        <v>24</v>
      </c>
      <c r="H29" s="134" t="s">
        <v>130</v>
      </c>
      <c r="I29" s="129">
        <v>32</v>
      </c>
      <c r="J29" s="124">
        <f t="shared" ref="J29:J30" si="110">I29*2</f>
        <v>64</v>
      </c>
      <c r="K29" s="124">
        <v>30</v>
      </c>
      <c r="L29" s="124"/>
      <c r="N29">
        <v>1</v>
      </c>
      <c r="P29">
        <v>1</v>
      </c>
      <c r="R29">
        <v>1</v>
      </c>
    </row>
    <row r="30" ht="17.25">
      <c r="A30" s="136">
        <v>2</v>
      </c>
      <c r="B30" s="138" t="s">
        <v>131</v>
      </c>
      <c r="C30" s="129"/>
      <c r="D30" s="124"/>
      <c r="E30" s="125">
        <v>97.900000000000006</v>
      </c>
      <c r="F30" s="125" t="s">
        <v>123</v>
      </c>
      <c r="G30" s="139">
        <v>24</v>
      </c>
      <c r="H30" s="135" t="s">
        <v>47</v>
      </c>
      <c r="I30" s="129">
        <v>26</v>
      </c>
      <c r="J30" s="124">
        <f t="shared" si="110"/>
        <v>52</v>
      </c>
      <c r="K30" s="120">
        <v>25</v>
      </c>
      <c r="L30" s="124"/>
    </row>
    <row r="31" ht="17.25">
      <c r="A31" s="136">
        <v>1</v>
      </c>
      <c r="B31" s="82" t="s">
        <v>343</v>
      </c>
      <c r="C31" s="129"/>
      <c r="D31" s="130"/>
      <c r="E31" s="131" t="s">
        <v>466</v>
      </c>
      <c r="F31" s="131">
        <v>95</v>
      </c>
      <c r="G31" s="131">
        <v>28</v>
      </c>
      <c r="H31" s="84" t="s">
        <v>281</v>
      </c>
      <c r="I31" s="129">
        <v>25</v>
      </c>
      <c r="J31" s="124">
        <f t="shared" ref="J31:J33" si="111">I31*2.5</f>
        <v>62.5</v>
      </c>
      <c r="K31" s="120">
        <v>30</v>
      </c>
      <c r="L31" s="124"/>
      <c r="N31" s="84" t="s">
        <v>281</v>
      </c>
      <c r="P31" s="34" t="s">
        <v>20</v>
      </c>
      <c r="R31" s="86" t="s">
        <v>111</v>
      </c>
    </row>
    <row r="32" ht="17.25">
      <c r="A32" s="136">
        <v>2</v>
      </c>
      <c r="B32" s="82" t="s">
        <v>113</v>
      </c>
      <c r="C32" s="129"/>
      <c r="D32" s="124"/>
      <c r="E32" s="132">
        <v>93.900000000000006</v>
      </c>
      <c r="F32" s="132">
        <v>95</v>
      </c>
      <c r="G32" s="140">
        <v>28</v>
      </c>
      <c r="H32" s="34" t="s">
        <v>20</v>
      </c>
      <c r="I32" s="129">
        <v>23</v>
      </c>
      <c r="J32" s="124">
        <f t="shared" si="111"/>
        <v>57.5</v>
      </c>
      <c r="K32" s="120">
        <v>25</v>
      </c>
      <c r="L32" s="124"/>
      <c r="N32">
        <v>30</v>
      </c>
      <c r="P32">
        <v>25</v>
      </c>
      <c r="R32">
        <v>60</v>
      </c>
    </row>
    <row r="33" ht="17.25">
      <c r="A33" s="136">
        <v>1</v>
      </c>
      <c r="B33" s="106" t="s">
        <v>110</v>
      </c>
      <c r="C33" s="129"/>
      <c r="D33" s="124"/>
      <c r="E33" s="141">
        <v>84.299999999999997</v>
      </c>
      <c r="F33" s="141">
        <v>85</v>
      </c>
      <c r="G33" s="142">
        <v>28</v>
      </c>
      <c r="H33" s="86" t="s">
        <v>111</v>
      </c>
      <c r="I33" s="129">
        <v>18</v>
      </c>
      <c r="J33" s="124">
        <f t="shared" si="111"/>
        <v>45</v>
      </c>
      <c r="K33" s="120">
        <v>30</v>
      </c>
      <c r="L33" s="124"/>
      <c r="N33">
        <v>1</v>
      </c>
      <c r="P33">
        <v>1</v>
      </c>
      <c r="R33">
        <v>2</v>
      </c>
    </row>
    <row r="34" ht="17.25">
      <c r="A34" s="136">
        <v>1</v>
      </c>
      <c r="B34" s="82" t="s">
        <v>101</v>
      </c>
      <c r="C34" s="129"/>
      <c r="D34" s="124"/>
      <c r="E34" s="141">
        <v>78</v>
      </c>
      <c r="F34" s="141">
        <v>78</v>
      </c>
      <c r="G34" s="142">
        <v>24</v>
      </c>
      <c r="H34" s="85" t="s">
        <v>102</v>
      </c>
      <c r="I34" s="129">
        <v>27</v>
      </c>
      <c r="J34" s="124">
        <f t="shared" ref="J34:J35" si="112">I34*2</f>
        <v>54</v>
      </c>
      <c r="K34" s="120">
        <v>30</v>
      </c>
      <c r="L34" s="124"/>
    </row>
    <row r="35" ht="17.25">
      <c r="A35" s="136">
        <v>1</v>
      </c>
      <c r="B35" s="82" t="s">
        <v>97</v>
      </c>
      <c r="C35" s="129"/>
      <c r="D35" s="124"/>
      <c r="E35" s="124">
        <v>72.200000000000003</v>
      </c>
      <c r="F35" s="124">
        <v>73</v>
      </c>
      <c r="G35" s="130">
        <v>24</v>
      </c>
      <c r="H35" s="86" t="s">
        <v>98</v>
      </c>
      <c r="I35" s="129">
        <v>26</v>
      </c>
      <c r="J35" s="124">
        <f t="shared" si="112"/>
        <v>52</v>
      </c>
      <c r="K35" s="120">
        <v>30</v>
      </c>
      <c r="L35" s="124"/>
      <c r="N35" s="85" t="s">
        <v>102</v>
      </c>
      <c r="P35" s="86" t="s">
        <v>98</v>
      </c>
      <c r="R35" s="84" t="s">
        <v>105</v>
      </c>
    </row>
    <row r="36" ht="17.25">
      <c r="A36" s="143" t="s">
        <v>133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23"/>
      <c r="L36" s="145"/>
      <c r="N36">
        <v>30</v>
      </c>
      <c r="P36">
        <v>30</v>
      </c>
      <c r="R36">
        <v>77</v>
      </c>
    </row>
    <row r="37" ht="17.25">
      <c r="A37" s="107">
        <v>1</v>
      </c>
      <c r="B37" s="82" t="s">
        <v>134</v>
      </c>
      <c r="C37" s="108"/>
      <c r="D37" s="108"/>
      <c r="E37" s="85" t="s">
        <v>467</v>
      </c>
      <c r="F37" s="85">
        <v>63</v>
      </c>
      <c r="G37" s="86">
        <v>12</v>
      </c>
      <c r="H37" s="86" t="s">
        <v>111</v>
      </c>
      <c r="I37" s="86">
        <v>17</v>
      </c>
      <c r="J37" s="146">
        <f>I37*1.5</f>
        <v>25.5</v>
      </c>
      <c r="K37" s="120">
        <v>30</v>
      </c>
      <c r="L37" s="147"/>
      <c r="N37">
        <v>1</v>
      </c>
      <c r="P37">
        <v>1</v>
      </c>
      <c r="R37">
        <v>3</v>
      </c>
    </row>
    <row r="38" ht="17.25">
      <c r="A38" s="110" t="s">
        <v>450</v>
      </c>
      <c r="B38" s="111"/>
      <c r="C38" s="111"/>
      <c r="D38" s="111"/>
      <c r="E38" s="111"/>
      <c r="F38" s="111"/>
      <c r="G38" s="111"/>
      <c r="H38" s="111"/>
      <c r="I38" s="111"/>
      <c r="J38" s="111"/>
      <c r="K38" s="123"/>
      <c r="L38" s="112"/>
    </row>
    <row r="39">
      <c r="A39" s="115">
        <v>1</v>
      </c>
      <c r="B39" s="82" t="s">
        <v>453</v>
      </c>
      <c r="C39" s="116"/>
      <c r="D39" s="117"/>
      <c r="E39" s="118">
        <v>76.5</v>
      </c>
      <c r="F39" s="118" t="s">
        <v>151</v>
      </c>
      <c r="G39" s="121">
        <v>12</v>
      </c>
      <c r="H39" s="84" t="s">
        <v>105</v>
      </c>
      <c r="I39" s="122">
        <v>35</v>
      </c>
      <c r="J39" s="120">
        <f t="shared" ref="J39:J40" si="113">I39*0.8</f>
        <v>28</v>
      </c>
      <c r="K39" s="120">
        <v>30</v>
      </c>
      <c r="L39" s="120"/>
    </row>
    <row r="40">
      <c r="A40" s="115">
        <v>2</v>
      </c>
      <c r="B40" s="82" t="s">
        <v>451</v>
      </c>
      <c r="C40" s="116"/>
      <c r="D40" s="117"/>
      <c r="E40" s="118">
        <v>77.099999999999994</v>
      </c>
      <c r="F40" s="118" t="s">
        <v>151</v>
      </c>
      <c r="G40" s="121">
        <v>12</v>
      </c>
      <c r="H40" s="84" t="s">
        <v>105</v>
      </c>
      <c r="I40" s="122">
        <v>31</v>
      </c>
      <c r="J40" s="120">
        <f t="shared" si="113"/>
        <v>24.800000000000001</v>
      </c>
      <c r="K40" s="120">
        <v>25</v>
      </c>
      <c r="L40" s="120"/>
    </row>
    <row r="41">
      <c r="A41" s="115">
        <v>3</v>
      </c>
      <c r="B41" s="82" t="s">
        <v>233</v>
      </c>
      <c r="C41" s="116"/>
      <c r="D41" s="117"/>
      <c r="E41" s="118">
        <v>90.5</v>
      </c>
      <c r="F41" s="118" t="s">
        <v>151</v>
      </c>
      <c r="G41" s="121">
        <v>16</v>
      </c>
      <c r="H41" s="84" t="s">
        <v>105</v>
      </c>
      <c r="I41" s="122">
        <v>20</v>
      </c>
      <c r="J41" s="120">
        <f>I41*1</f>
        <v>20</v>
      </c>
      <c r="K41" s="148">
        <v>22</v>
      </c>
      <c r="L41" s="120"/>
    </row>
    <row r="42">
      <c r="A42" s="49"/>
      <c r="B42" s="74"/>
      <c r="C42" s="51"/>
      <c r="D42" s="51"/>
      <c r="E42" s="52"/>
      <c r="F42" s="52"/>
      <c r="G42" s="53"/>
      <c r="H42" s="54"/>
      <c r="I42" s="1"/>
      <c r="J42" s="56"/>
      <c r="K42" s="57"/>
      <c r="L42" s="55"/>
    </row>
    <row r="43">
      <c r="A43" s="1"/>
      <c r="B43" s="1" t="s">
        <v>88</v>
      </c>
      <c r="C43" s="1"/>
      <c r="D43" s="1" t="s">
        <v>89</v>
      </c>
      <c r="E43" s="1"/>
      <c r="F43" s="1"/>
      <c r="G43" s="1" t="s">
        <v>90</v>
      </c>
      <c r="H43" s="1"/>
      <c r="I43" s="29" t="s">
        <v>440</v>
      </c>
      <c r="J43" s="1"/>
      <c r="K43" s="1"/>
      <c r="L43" s="1"/>
    </row>
  </sheetData>
  <sortState ref="A31:J33">
    <sortCondition descending="1" ref="I31:I33"/>
  </sortState>
  <mergeCells count="12">
    <mergeCell ref="A1:B1"/>
    <mergeCell ref="A2:L2"/>
    <mergeCell ref="A3:L3"/>
    <mergeCell ref="A5:L5"/>
    <mergeCell ref="A6:L6"/>
    <mergeCell ref="A7:L7"/>
    <mergeCell ref="A8:L8"/>
    <mergeCell ref="A11:L11"/>
    <mergeCell ref="A19:L19"/>
    <mergeCell ref="A28:L28"/>
    <mergeCell ref="A36:L36"/>
    <mergeCell ref="A38:L38"/>
  </mergeCells>
  <printOptions headings="0" gridLines="0"/>
  <pageMargins left="0.70078740157480324" right="0.70078740157480324" top="0.75196850393700776" bottom="0.75196850393700776" header="0.29999999999999999" footer="0.29999999999999999"/>
  <pageSetup blackAndWhite="0" cellComments="none" copies="1" draft="0" errors="displayed" firstPageNumber="-1" fitToHeight="1" fitToWidth="0" horizontalDpi="600" orientation="landscape" pageOrder="downThenOver" paperSize="9" scale="62" useFirstPageNumber="0" usePrinterDefaults="1" verticalDpi="600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workbookViewId="0" zoomScale="60">
      <selection activeCell="AC83" activeCellId="0" sqref="AC83"/>
    </sheetView>
  </sheetViews>
  <sheetFormatPr defaultColWidth="8.875" defaultRowHeight="16.5"/>
  <cols>
    <col bestFit="1" customWidth="1" min="1" max="1" width="4.625"/>
    <col bestFit="1" customWidth="1" min="2" max="2" width="25.625"/>
    <col bestFit="1" customWidth="1" min="3" max="3" width="7.5"/>
    <col bestFit="1" customWidth="1" min="4" max="4" width="29.75"/>
    <col bestFit="1" customWidth="1" min="5" max="28" width="6.25"/>
    <col bestFit="1" customWidth="1" min="29" max="30" width="6.625"/>
    <col bestFit="1" customWidth="1" min="31" max="31" width="27.125"/>
  </cols>
  <sheetData>
    <row r="1" ht="19.5">
      <c r="A1" s="149" t="s">
        <v>468</v>
      </c>
      <c r="B1" s="149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5"/>
    </row>
    <row r="2" ht="19.5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</row>
    <row r="3" ht="19.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</row>
    <row r="4" ht="21.75">
      <c r="A4" s="13" t="s">
        <v>3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</row>
    <row r="5" ht="21.7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ht="21.75">
      <c r="A6" s="16" t="s">
        <v>4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</row>
    <row r="7" ht="26.25">
      <c r="A7" s="150" t="s">
        <v>469</v>
      </c>
      <c r="B7" s="150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K7" s="59"/>
      <c r="AL7" s="59"/>
      <c r="AM7" s="59"/>
      <c r="AN7" s="59"/>
    </row>
    <row r="8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K8" s="59"/>
      <c r="AL8" s="59"/>
      <c r="AM8" s="59"/>
      <c r="AN8" s="59"/>
    </row>
    <row r="9" ht="24" customHeight="1">
      <c r="A9" s="25" t="s">
        <v>470</v>
      </c>
      <c r="B9" s="25" t="s">
        <v>7</v>
      </c>
      <c r="C9" s="42" t="s">
        <v>10</v>
      </c>
      <c r="D9" s="151" t="s">
        <v>13</v>
      </c>
      <c r="E9" s="151" t="s">
        <v>2</v>
      </c>
      <c r="F9" s="152"/>
      <c r="G9" s="151" t="s">
        <v>171</v>
      </c>
      <c r="H9" s="152"/>
      <c r="I9" s="153" t="s">
        <v>208</v>
      </c>
      <c r="J9" s="154"/>
      <c r="K9" s="153" t="s">
        <v>236</v>
      </c>
      <c r="L9" s="154"/>
      <c r="M9" s="153" t="s">
        <v>301</v>
      </c>
      <c r="N9" s="154"/>
      <c r="O9" s="153" t="s">
        <v>373</v>
      </c>
      <c r="P9" s="154"/>
      <c r="Q9" s="153" t="s">
        <v>399</v>
      </c>
      <c r="R9" s="154"/>
      <c r="S9" s="153" t="s">
        <v>405</v>
      </c>
      <c r="T9" s="154"/>
      <c r="U9" s="153" t="s">
        <v>419</v>
      </c>
      <c r="V9" s="154"/>
      <c r="W9" s="153" t="s">
        <v>429</v>
      </c>
      <c r="X9" s="154"/>
      <c r="Y9" s="153" t="s">
        <v>442</v>
      </c>
      <c r="Z9" s="154"/>
      <c r="AA9" s="153" t="s">
        <v>458</v>
      </c>
      <c r="AB9" s="154"/>
      <c r="AC9" s="26" t="s">
        <v>16</v>
      </c>
      <c r="AD9" s="25" t="s">
        <v>6</v>
      </c>
      <c r="AE9" s="25" t="s">
        <v>17</v>
      </c>
      <c r="AK9" s="59"/>
      <c r="AL9" s="59"/>
      <c r="AM9" s="59"/>
      <c r="AN9" s="59"/>
    </row>
    <row r="10">
      <c r="A10" s="155"/>
      <c r="B10" s="155"/>
      <c r="C10" s="155"/>
      <c r="D10" s="155"/>
      <c r="E10" s="25" t="s">
        <v>6</v>
      </c>
      <c r="F10" s="26" t="s">
        <v>16</v>
      </c>
      <c r="G10" s="25" t="s">
        <v>6</v>
      </c>
      <c r="H10" s="26" t="s">
        <v>16</v>
      </c>
      <c r="I10" s="25" t="s">
        <v>6</v>
      </c>
      <c r="J10" s="26" t="s">
        <v>16</v>
      </c>
      <c r="K10" s="25" t="s">
        <v>6</v>
      </c>
      <c r="L10" s="26" t="s">
        <v>16</v>
      </c>
      <c r="M10" s="25" t="s">
        <v>6</v>
      </c>
      <c r="N10" s="26" t="s">
        <v>16</v>
      </c>
      <c r="O10" s="25" t="s">
        <v>6</v>
      </c>
      <c r="P10" s="26" t="s">
        <v>16</v>
      </c>
      <c r="Q10" s="25" t="s">
        <v>6</v>
      </c>
      <c r="R10" s="26" t="s">
        <v>16</v>
      </c>
      <c r="S10" s="25" t="s">
        <v>6</v>
      </c>
      <c r="T10" s="26" t="s">
        <v>16</v>
      </c>
      <c r="U10" s="25" t="s">
        <v>6</v>
      </c>
      <c r="V10" s="26" t="s">
        <v>16</v>
      </c>
      <c r="W10" s="25" t="s">
        <v>6</v>
      </c>
      <c r="X10" s="26" t="s">
        <v>16</v>
      </c>
      <c r="Y10" s="25" t="s">
        <v>6</v>
      </c>
      <c r="Z10" s="26" t="s">
        <v>16</v>
      </c>
      <c r="AA10" s="25" t="s">
        <v>6</v>
      </c>
      <c r="AB10" s="26" t="s">
        <v>16</v>
      </c>
      <c r="AC10" s="26"/>
      <c r="AD10" s="26"/>
      <c r="AE10" s="62"/>
      <c r="AK10" s="59"/>
      <c r="AL10" s="40"/>
      <c r="AM10" s="59"/>
      <c r="AN10" s="59"/>
    </row>
    <row r="11">
      <c r="A11" s="156" t="s">
        <v>18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K11" s="59"/>
      <c r="AL11" s="40"/>
      <c r="AM11" s="59"/>
      <c r="AN11" s="59"/>
    </row>
    <row r="12">
      <c r="A12" s="157">
        <v>1</v>
      </c>
      <c r="B12" s="31" t="s">
        <v>176</v>
      </c>
      <c r="C12" s="34">
        <v>84.950000000000003</v>
      </c>
      <c r="D12" s="34" t="s">
        <v>20</v>
      </c>
      <c r="E12" s="45">
        <v>1</v>
      </c>
      <c r="F12" s="158">
        <v>35</v>
      </c>
      <c r="G12" s="64">
        <v>1</v>
      </c>
      <c r="H12" s="159">
        <v>38</v>
      </c>
      <c r="I12" s="64">
        <v>1</v>
      </c>
      <c r="J12" s="159">
        <v>38</v>
      </c>
      <c r="K12" s="32">
        <v>1</v>
      </c>
      <c r="L12" s="158">
        <v>38</v>
      </c>
      <c r="M12" s="32">
        <v>1</v>
      </c>
      <c r="N12" s="158">
        <v>42</v>
      </c>
      <c r="O12" s="32">
        <v>2</v>
      </c>
      <c r="P12" s="158">
        <v>33</v>
      </c>
      <c r="Q12" s="32">
        <v>1</v>
      </c>
      <c r="R12" s="158">
        <v>35</v>
      </c>
      <c r="S12" s="32">
        <v>2</v>
      </c>
      <c r="T12" s="158">
        <v>33</v>
      </c>
      <c r="U12" s="32"/>
      <c r="V12" s="32"/>
      <c r="W12" s="32"/>
      <c r="X12" s="32"/>
      <c r="Y12" s="32">
        <v>1</v>
      </c>
      <c r="Z12" s="158">
        <v>30</v>
      </c>
      <c r="AA12" s="32">
        <v>1</v>
      </c>
      <c r="AB12" s="32">
        <v>30</v>
      </c>
      <c r="AC12" s="32">
        <f>F12+H12+J12+L12+N12+P12+R12+T12+Z12</f>
        <v>322</v>
      </c>
      <c r="AD12" s="32">
        <v>1</v>
      </c>
      <c r="AE12" s="160"/>
      <c r="AK12" s="59"/>
      <c r="AL12" s="40"/>
      <c r="AM12" s="59"/>
      <c r="AN12" s="59"/>
    </row>
    <row r="13">
      <c r="A13" s="157">
        <v>2</v>
      </c>
      <c r="B13" s="31" t="s">
        <v>27</v>
      </c>
      <c r="C13" s="33">
        <v>77.5</v>
      </c>
      <c r="D13" s="34" t="s">
        <v>28</v>
      </c>
      <c r="E13" s="45">
        <v>2</v>
      </c>
      <c r="F13" s="32">
        <v>28</v>
      </c>
      <c r="G13" s="64">
        <v>3</v>
      </c>
      <c r="H13" s="62">
        <v>27</v>
      </c>
      <c r="I13" s="64">
        <v>1</v>
      </c>
      <c r="J13" s="159">
        <v>38</v>
      </c>
      <c r="K13" s="32">
        <v>2</v>
      </c>
      <c r="L13" s="158">
        <v>33</v>
      </c>
      <c r="M13" s="32">
        <v>1</v>
      </c>
      <c r="N13" s="158">
        <v>42</v>
      </c>
      <c r="O13" s="32">
        <v>1</v>
      </c>
      <c r="P13" s="158">
        <v>38</v>
      </c>
      <c r="Q13" s="32">
        <v>1</v>
      </c>
      <c r="R13" s="158">
        <v>35</v>
      </c>
      <c r="S13" s="32"/>
      <c r="T13" s="32"/>
      <c r="U13" s="32">
        <v>1</v>
      </c>
      <c r="V13" s="158">
        <v>38</v>
      </c>
      <c r="W13" s="32">
        <v>2</v>
      </c>
      <c r="X13" s="158">
        <v>35</v>
      </c>
      <c r="Y13" s="32">
        <v>1</v>
      </c>
      <c r="Z13" s="158">
        <v>30</v>
      </c>
      <c r="AA13" s="32">
        <v>1</v>
      </c>
      <c r="AB13" s="158">
        <v>30</v>
      </c>
      <c r="AC13" s="32">
        <f>J13+L13+N13+P13+R13+V13+X13+Z13+AB13</f>
        <v>319</v>
      </c>
      <c r="AD13" s="32">
        <v>2</v>
      </c>
      <c r="AE13" s="62"/>
      <c r="AK13" s="59"/>
      <c r="AL13" s="40"/>
      <c r="AM13" s="59"/>
      <c r="AN13" s="59"/>
    </row>
    <row r="14">
      <c r="A14" s="157">
        <v>3</v>
      </c>
      <c r="B14" s="31" t="s">
        <v>173</v>
      </c>
      <c r="C14" s="34">
        <v>72.900000000000006</v>
      </c>
      <c r="D14" s="34" t="s">
        <v>20</v>
      </c>
      <c r="E14" s="45">
        <v>1</v>
      </c>
      <c r="F14" s="158">
        <v>35</v>
      </c>
      <c r="G14" s="64">
        <v>2</v>
      </c>
      <c r="H14" s="159">
        <v>30</v>
      </c>
      <c r="I14" s="64">
        <v>3</v>
      </c>
      <c r="J14" s="159">
        <v>30</v>
      </c>
      <c r="K14" s="32">
        <v>3</v>
      </c>
      <c r="L14" s="158">
        <v>30</v>
      </c>
      <c r="M14" s="32">
        <v>5</v>
      </c>
      <c r="N14" s="32">
        <v>26</v>
      </c>
      <c r="O14" s="32">
        <v>1</v>
      </c>
      <c r="P14" s="158">
        <v>38</v>
      </c>
      <c r="Q14" s="32"/>
      <c r="R14" s="32"/>
      <c r="S14" s="32">
        <v>1</v>
      </c>
      <c r="T14" s="158">
        <v>38</v>
      </c>
      <c r="U14" s="32">
        <v>1</v>
      </c>
      <c r="V14" s="158">
        <v>35</v>
      </c>
      <c r="W14" s="32">
        <v>1</v>
      </c>
      <c r="X14" s="158">
        <v>32</v>
      </c>
      <c r="Y14" s="32">
        <v>1</v>
      </c>
      <c r="Z14" s="158">
        <v>30</v>
      </c>
      <c r="AA14" s="32">
        <v>1</v>
      </c>
      <c r="AB14" s="32">
        <v>30</v>
      </c>
      <c r="AC14" s="32">
        <f>F14+H14+J14+L14+P14+T14+V14+X14+Z14</f>
        <v>298</v>
      </c>
      <c r="AD14" s="32">
        <v>3</v>
      </c>
      <c r="AE14" s="62"/>
      <c r="AK14" s="59"/>
      <c r="AL14" s="40"/>
      <c r="AM14" s="59"/>
      <c r="AN14" s="59"/>
    </row>
    <row r="15">
      <c r="A15" s="157">
        <v>4</v>
      </c>
      <c r="B15" s="31" t="s">
        <v>245</v>
      </c>
      <c r="C15" s="34" t="s">
        <v>246</v>
      </c>
      <c r="D15" s="34" t="s">
        <v>47</v>
      </c>
      <c r="E15" s="45"/>
      <c r="F15" s="32"/>
      <c r="G15" s="161"/>
      <c r="H15" s="32"/>
      <c r="I15" s="47"/>
      <c r="J15" s="32"/>
      <c r="K15" s="32">
        <v>3</v>
      </c>
      <c r="L15" s="158">
        <v>30</v>
      </c>
      <c r="M15" s="32">
        <v>4</v>
      </c>
      <c r="N15" s="158">
        <v>28</v>
      </c>
      <c r="O15" s="32">
        <v>1</v>
      </c>
      <c r="P15" s="158">
        <v>38</v>
      </c>
      <c r="Q15" s="32">
        <v>2</v>
      </c>
      <c r="R15" s="158">
        <v>28</v>
      </c>
      <c r="S15" s="32">
        <v>1</v>
      </c>
      <c r="T15" s="158">
        <v>42</v>
      </c>
      <c r="U15" s="32">
        <v>1</v>
      </c>
      <c r="V15" s="158">
        <v>38</v>
      </c>
      <c r="W15" s="32">
        <v>1</v>
      </c>
      <c r="X15" s="158">
        <v>38</v>
      </c>
      <c r="Y15" s="32">
        <v>1</v>
      </c>
      <c r="Z15" s="158">
        <v>30</v>
      </c>
      <c r="AA15" s="32">
        <v>2</v>
      </c>
      <c r="AB15" s="158">
        <v>25</v>
      </c>
      <c r="AC15" s="32">
        <f>L15+N15+P15+R15+T15+V15+X15+Z15+AB15</f>
        <v>297</v>
      </c>
      <c r="AD15" s="32">
        <v>4</v>
      </c>
      <c r="AE15" s="62"/>
      <c r="AK15" s="59"/>
      <c r="AL15" s="40"/>
      <c r="AM15" s="59"/>
      <c r="AN15" s="59"/>
    </row>
    <row r="16">
      <c r="A16" s="157">
        <v>5</v>
      </c>
      <c r="B16" s="31" t="s">
        <v>26</v>
      </c>
      <c r="C16" s="33">
        <v>117.8</v>
      </c>
      <c r="D16" s="34" t="s">
        <v>25</v>
      </c>
      <c r="E16" s="45">
        <v>1</v>
      </c>
      <c r="F16" s="158">
        <v>35</v>
      </c>
      <c r="G16" s="64">
        <v>1</v>
      </c>
      <c r="H16" s="159">
        <v>42</v>
      </c>
      <c r="I16" s="64">
        <v>1</v>
      </c>
      <c r="J16" s="159">
        <v>30</v>
      </c>
      <c r="K16" s="32">
        <v>1</v>
      </c>
      <c r="L16" s="158">
        <v>42</v>
      </c>
      <c r="M16" s="32">
        <v>1</v>
      </c>
      <c r="N16" s="158">
        <v>42</v>
      </c>
      <c r="O16" s="32">
        <v>1</v>
      </c>
      <c r="P16" s="158">
        <v>42</v>
      </c>
      <c r="Q16" s="32">
        <v>1</v>
      </c>
      <c r="R16" s="158">
        <v>30</v>
      </c>
      <c r="S16" s="32"/>
      <c r="T16" s="32"/>
      <c r="U16" s="32"/>
      <c r="V16" s="32"/>
      <c r="W16" s="32"/>
      <c r="X16" s="32"/>
      <c r="Y16" s="32"/>
      <c r="Z16" s="32"/>
      <c r="AA16" s="32">
        <v>1</v>
      </c>
      <c r="AB16" s="158">
        <v>30</v>
      </c>
      <c r="AC16" s="32">
        <f>F16+H16+J16+L16+N16+P16+R16+AB16</f>
        <v>293</v>
      </c>
      <c r="AD16" s="32">
        <v>5</v>
      </c>
      <c r="AE16" s="62"/>
      <c r="AK16" s="59"/>
      <c r="AL16" s="40"/>
      <c r="AM16" s="59"/>
      <c r="AN16" s="59"/>
    </row>
    <row r="17">
      <c r="A17" s="157">
        <v>6</v>
      </c>
      <c r="B17" s="31" t="s">
        <v>177</v>
      </c>
      <c r="C17" s="34">
        <v>84.5</v>
      </c>
      <c r="D17" s="34" t="s">
        <v>28</v>
      </c>
      <c r="E17" s="162"/>
      <c r="F17" s="162"/>
      <c r="G17" s="64">
        <v>2</v>
      </c>
      <c r="H17" s="159">
        <v>30</v>
      </c>
      <c r="I17" s="64">
        <v>4</v>
      </c>
      <c r="J17" s="159">
        <v>25</v>
      </c>
      <c r="K17" s="32">
        <v>2</v>
      </c>
      <c r="L17" s="158">
        <v>33</v>
      </c>
      <c r="M17" s="32">
        <v>2</v>
      </c>
      <c r="N17" s="158">
        <v>37</v>
      </c>
      <c r="O17" s="32">
        <v>3</v>
      </c>
      <c r="P17" s="158">
        <v>27</v>
      </c>
      <c r="Q17" s="32"/>
      <c r="R17" s="32"/>
      <c r="S17" s="32">
        <v>3</v>
      </c>
      <c r="T17" s="158">
        <v>30</v>
      </c>
      <c r="U17" s="32"/>
      <c r="V17" s="32"/>
      <c r="W17" s="32"/>
      <c r="X17" s="32"/>
      <c r="Y17" s="32">
        <v>2</v>
      </c>
      <c r="Z17" s="158">
        <v>25</v>
      </c>
      <c r="AA17" s="32">
        <v>1</v>
      </c>
      <c r="AB17" s="158">
        <v>30</v>
      </c>
      <c r="AC17" s="32">
        <f>H17+J17+L17+N17+P17+T17+Z17+AB17</f>
        <v>237</v>
      </c>
      <c r="AD17" s="32">
        <v>6</v>
      </c>
      <c r="AE17" s="62"/>
      <c r="AK17" s="59"/>
      <c r="AL17" s="40"/>
      <c r="AM17" s="59"/>
      <c r="AN17" s="59"/>
    </row>
    <row r="18">
      <c r="A18" s="157">
        <v>7</v>
      </c>
      <c r="B18" s="31" t="s">
        <v>108</v>
      </c>
      <c r="C18" s="33">
        <v>78.799999999999997</v>
      </c>
      <c r="D18" s="34" t="s">
        <v>109</v>
      </c>
      <c r="E18" s="45">
        <v>3</v>
      </c>
      <c r="F18" s="36">
        <v>25</v>
      </c>
      <c r="G18" s="47">
        <v>2</v>
      </c>
      <c r="H18" s="47">
        <v>25</v>
      </c>
      <c r="I18" s="163">
        <v>2</v>
      </c>
      <c r="J18" s="32">
        <v>30</v>
      </c>
      <c r="K18" s="32">
        <v>4</v>
      </c>
      <c r="L18" s="32">
        <v>28</v>
      </c>
      <c r="M18" s="32"/>
      <c r="N18" s="32"/>
      <c r="O18" s="32">
        <v>4</v>
      </c>
      <c r="P18" s="32">
        <v>25</v>
      </c>
      <c r="Q18" s="32">
        <v>2</v>
      </c>
      <c r="R18" s="32">
        <v>30</v>
      </c>
      <c r="S18" s="32"/>
      <c r="T18" s="32"/>
      <c r="U18" s="32"/>
      <c r="V18" s="32"/>
      <c r="W18" s="32">
        <v>1</v>
      </c>
      <c r="X18" s="32">
        <v>35</v>
      </c>
      <c r="Y18" s="32"/>
      <c r="Z18" s="32"/>
      <c r="AA18" s="32"/>
      <c r="AB18" s="32"/>
      <c r="AC18" s="32">
        <f t="shared" ref="AC18:AC41" si="114">F18+H18+J18+L18+N18+P18+R18+T18+V18+X18+Z18+AB18</f>
        <v>198</v>
      </c>
      <c r="AD18" s="32">
        <v>7</v>
      </c>
      <c r="AE18" s="62"/>
      <c r="AK18" s="59"/>
      <c r="AL18" s="40"/>
      <c r="AM18" s="59"/>
      <c r="AN18" s="59"/>
    </row>
    <row r="19">
      <c r="A19" s="157">
        <v>8</v>
      </c>
      <c r="B19" s="31" t="s">
        <v>30</v>
      </c>
      <c r="C19" s="33">
        <v>84.099999999999994</v>
      </c>
      <c r="D19" s="34" t="s">
        <v>20</v>
      </c>
      <c r="E19" s="45">
        <v>2</v>
      </c>
      <c r="F19" s="32">
        <v>28</v>
      </c>
      <c r="G19" s="64">
        <v>3</v>
      </c>
      <c r="H19" s="62">
        <v>27</v>
      </c>
      <c r="I19" s="64">
        <v>2</v>
      </c>
      <c r="J19" s="62">
        <v>30</v>
      </c>
      <c r="K19" s="32">
        <v>3</v>
      </c>
      <c r="L19" s="32">
        <v>30</v>
      </c>
      <c r="M19" s="32">
        <v>3</v>
      </c>
      <c r="N19" s="32">
        <v>30</v>
      </c>
      <c r="O19" s="32">
        <v>2</v>
      </c>
      <c r="P19" s="32">
        <v>30</v>
      </c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>
        <f t="shared" si="114"/>
        <v>175</v>
      </c>
      <c r="AD19" s="32">
        <v>8</v>
      </c>
      <c r="AE19" s="62"/>
      <c r="AK19" s="59"/>
      <c r="AL19" s="40"/>
      <c r="AM19" s="59"/>
      <c r="AN19" s="59"/>
    </row>
    <row r="20">
      <c r="A20" s="157">
        <v>9</v>
      </c>
      <c r="B20" s="31" t="s">
        <v>183</v>
      </c>
      <c r="C20" s="34">
        <v>106</v>
      </c>
      <c r="D20" s="34" t="s">
        <v>23</v>
      </c>
      <c r="E20" s="162"/>
      <c r="F20" s="162"/>
      <c r="G20" s="64">
        <v>2</v>
      </c>
      <c r="H20" s="62">
        <v>33</v>
      </c>
      <c r="I20" s="47"/>
      <c r="J20" s="32"/>
      <c r="K20" s="32"/>
      <c r="L20" s="32"/>
      <c r="M20" s="32"/>
      <c r="N20" s="32"/>
      <c r="O20" s="32">
        <v>2</v>
      </c>
      <c r="P20" s="32">
        <v>30</v>
      </c>
      <c r="Q20" s="32">
        <v>1</v>
      </c>
      <c r="R20" s="32">
        <v>35</v>
      </c>
      <c r="S20" s="32"/>
      <c r="T20" s="32"/>
      <c r="U20" s="32"/>
      <c r="V20" s="32"/>
      <c r="W20" s="32">
        <v>1</v>
      </c>
      <c r="X20" s="32">
        <v>38</v>
      </c>
      <c r="Y20" s="32"/>
      <c r="Z20" s="32"/>
      <c r="AA20" s="32">
        <v>2</v>
      </c>
      <c r="AB20" s="32">
        <v>25</v>
      </c>
      <c r="AC20" s="32">
        <f t="shared" si="114"/>
        <v>161</v>
      </c>
      <c r="AD20" s="32">
        <v>9</v>
      </c>
      <c r="AE20" s="62"/>
      <c r="AK20" s="59"/>
      <c r="AL20" s="40"/>
      <c r="AM20" s="59"/>
      <c r="AN20" s="59"/>
    </row>
    <row r="21">
      <c r="A21" s="157">
        <v>10</v>
      </c>
      <c r="B21" s="31" t="s">
        <v>174</v>
      </c>
      <c r="C21" s="34">
        <v>76.75</v>
      </c>
      <c r="D21" s="34" t="s">
        <v>47</v>
      </c>
      <c r="E21" s="162"/>
      <c r="F21" s="162"/>
      <c r="G21" s="64">
        <v>1</v>
      </c>
      <c r="H21" s="62">
        <v>38</v>
      </c>
      <c r="I21" s="64">
        <v>1</v>
      </c>
      <c r="J21" s="62">
        <v>38</v>
      </c>
      <c r="K21" s="32">
        <v>1</v>
      </c>
      <c r="L21" s="32">
        <v>42</v>
      </c>
      <c r="M21" s="32">
        <v>3</v>
      </c>
      <c r="N21" s="32">
        <v>34</v>
      </c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>
        <f t="shared" si="114"/>
        <v>152</v>
      </c>
      <c r="AD21" s="32">
        <v>10</v>
      </c>
      <c r="AE21" s="62"/>
      <c r="AK21" s="59"/>
      <c r="AL21" s="40"/>
      <c r="AM21" s="59"/>
      <c r="AN21" s="59"/>
    </row>
    <row r="22">
      <c r="A22" s="157">
        <v>11</v>
      </c>
      <c r="B22" s="31" t="s">
        <v>22</v>
      </c>
      <c r="C22" s="33">
        <v>72.900000000000006</v>
      </c>
      <c r="D22" s="34" t="s">
        <v>23</v>
      </c>
      <c r="E22" s="45">
        <v>2</v>
      </c>
      <c r="F22" s="32">
        <v>28</v>
      </c>
      <c r="G22" s="64">
        <v>1</v>
      </c>
      <c r="H22" s="62">
        <v>35</v>
      </c>
      <c r="I22" s="64">
        <v>4</v>
      </c>
      <c r="J22" s="62">
        <v>25</v>
      </c>
      <c r="K22" s="32">
        <v>2</v>
      </c>
      <c r="L22" s="32">
        <v>33</v>
      </c>
      <c r="M22" s="32">
        <v>4</v>
      </c>
      <c r="N22" s="32">
        <v>28</v>
      </c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>
        <f t="shared" si="114"/>
        <v>149</v>
      </c>
      <c r="AD22" s="32">
        <v>11</v>
      </c>
      <c r="AE22" s="62"/>
      <c r="AK22" s="59"/>
      <c r="AL22" s="59"/>
      <c r="AM22" s="59"/>
      <c r="AN22" s="59"/>
    </row>
    <row r="23">
      <c r="A23" s="157">
        <v>12</v>
      </c>
      <c r="B23" s="31" t="s">
        <v>181</v>
      </c>
      <c r="C23" s="34">
        <v>102.59999999999999</v>
      </c>
      <c r="D23" s="34" t="s">
        <v>20</v>
      </c>
      <c r="E23" s="162"/>
      <c r="F23" s="162"/>
      <c r="G23" s="64">
        <v>1</v>
      </c>
      <c r="H23" s="62">
        <v>30</v>
      </c>
      <c r="I23" s="64">
        <v>2</v>
      </c>
      <c r="J23" s="62">
        <v>25</v>
      </c>
      <c r="K23" s="32">
        <v>2</v>
      </c>
      <c r="L23" s="32">
        <v>30</v>
      </c>
      <c r="M23" s="32">
        <v>3</v>
      </c>
      <c r="N23" s="32">
        <v>27</v>
      </c>
      <c r="O23" s="32">
        <v>1</v>
      </c>
      <c r="P23" s="32">
        <v>35</v>
      </c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>
        <f t="shared" si="114"/>
        <v>147</v>
      </c>
      <c r="AD23" s="32">
        <v>12</v>
      </c>
      <c r="AE23" s="62"/>
      <c r="AK23" s="59"/>
      <c r="AL23" s="59"/>
      <c r="AM23" s="59"/>
      <c r="AN23" s="59"/>
    </row>
    <row r="24">
      <c r="A24" s="157">
        <v>13</v>
      </c>
      <c r="B24" s="31" t="s">
        <v>31</v>
      </c>
      <c r="C24" s="33">
        <v>93.900000000000006</v>
      </c>
      <c r="D24" s="34" t="s">
        <v>32</v>
      </c>
      <c r="E24" s="45">
        <v>1</v>
      </c>
      <c r="F24" s="32">
        <v>35</v>
      </c>
      <c r="G24" s="64">
        <v>1</v>
      </c>
      <c r="H24" s="62">
        <v>35</v>
      </c>
      <c r="I24" s="64">
        <v>1</v>
      </c>
      <c r="J24" s="62">
        <v>38</v>
      </c>
      <c r="K24" s="32"/>
      <c r="L24" s="32"/>
      <c r="M24" s="32"/>
      <c r="N24" s="32"/>
      <c r="O24" s="32">
        <v>1</v>
      </c>
      <c r="P24" s="32">
        <v>38</v>
      </c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>
        <f t="shared" si="114"/>
        <v>146</v>
      </c>
      <c r="AD24" s="32">
        <v>13</v>
      </c>
      <c r="AE24" s="62"/>
      <c r="AK24" s="59"/>
      <c r="AL24" s="59"/>
      <c r="AM24" s="59"/>
      <c r="AN24" s="59"/>
    </row>
    <row r="25">
      <c r="A25" s="157">
        <v>14</v>
      </c>
      <c r="B25" s="31" t="s">
        <v>179</v>
      </c>
      <c r="C25" s="34">
        <v>91.400000000000006</v>
      </c>
      <c r="D25" s="34" t="s">
        <v>35</v>
      </c>
      <c r="E25" s="45">
        <v>2</v>
      </c>
      <c r="F25" s="32">
        <v>28</v>
      </c>
      <c r="G25" s="64">
        <v>2</v>
      </c>
      <c r="H25" s="62">
        <v>30</v>
      </c>
      <c r="I25" s="64">
        <v>3</v>
      </c>
      <c r="J25" s="62">
        <v>27</v>
      </c>
      <c r="K25" s="32"/>
      <c r="L25" s="32"/>
      <c r="M25" s="32">
        <v>2</v>
      </c>
      <c r="N25" s="32">
        <v>33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>
        <f t="shared" si="114"/>
        <v>118</v>
      </c>
      <c r="AD25" s="32">
        <v>14</v>
      </c>
      <c r="AE25" s="62"/>
      <c r="AK25" s="59"/>
      <c r="AL25" s="59"/>
      <c r="AM25" s="59"/>
      <c r="AN25" s="59"/>
    </row>
    <row r="26">
      <c r="A26" s="157">
        <v>15</v>
      </c>
      <c r="B26" s="31" t="s">
        <v>24</v>
      </c>
      <c r="C26" s="33">
        <v>77.099999999999994</v>
      </c>
      <c r="D26" s="34" t="s">
        <v>25</v>
      </c>
      <c r="E26" s="45">
        <v>1</v>
      </c>
      <c r="F26" s="32">
        <v>33</v>
      </c>
      <c r="G26" s="64">
        <v>2</v>
      </c>
      <c r="H26" s="62">
        <v>30</v>
      </c>
      <c r="I26" s="47"/>
      <c r="J26" s="32"/>
      <c r="K26" s="32">
        <v>1</v>
      </c>
      <c r="L26" s="32">
        <v>38</v>
      </c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>
        <f t="shared" si="114"/>
        <v>101</v>
      </c>
      <c r="AD26" s="32">
        <v>15</v>
      </c>
      <c r="AE26" s="62"/>
      <c r="AK26" s="59"/>
      <c r="AL26" s="59"/>
      <c r="AM26" s="59"/>
      <c r="AN26" s="59"/>
    </row>
    <row r="27">
      <c r="A27" s="157">
        <v>16</v>
      </c>
      <c r="B27" s="31" t="s">
        <v>210</v>
      </c>
      <c r="C27" s="34">
        <v>68</v>
      </c>
      <c r="D27" s="34" t="s">
        <v>23</v>
      </c>
      <c r="E27" s="45"/>
      <c r="F27" s="32"/>
      <c r="G27" s="161"/>
      <c r="H27" s="32"/>
      <c r="I27" s="64">
        <v>1</v>
      </c>
      <c r="J27" s="62">
        <v>33</v>
      </c>
      <c r="K27" s="32">
        <v>1</v>
      </c>
      <c r="L27" s="32">
        <v>33</v>
      </c>
      <c r="M27" s="32">
        <v>6</v>
      </c>
      <c r="N27" s="32">
        <v>21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>
        <f t="shared" si="114"/>
        <v>87</v>
      </c>
      <c r="AD27" s="32">
        <v>16</v>
      </c>
      <c r="AE27" s="62"/>
      <c r="AK27" s="59"/>
      <c r="AL27" s="59"/>
      <c r="AM27" s="59"/>
      <c r="AN27" s="59"/>
    </row>
    <row r="28">
      <c r="A28" s="157">
        <v>17</v>
      </c>
      <c r="B28" s="31" t="s">
        <v>211</v>
      </c>
      <c r="C28" s="34">
        <v>72.400000000000006</v>
      </c>
      <c r="D28" s="34" t="s">
        <v>212</v>
      </c>
      <c r="E28" s="45"/>
      <c r="F28" s="32"/>
      <c r="G28" s="161"/>
      <c r="H28" s="32"/>
      <c r="I28" s="64">
        <v>2</v>
      </c>
      <c r="J28" s="63">
        <v>33</v>
      </c>
      <c r="K28" s="32"/>
      <c r="L28" s="32"/>
      <c r="M28" s="32"/>
      <c r="N28" s="32"/>
      <c r="O28" s="32">
        <v>2</v>
      </c>
      <c r="P28" s="32">
        <v>30</v>
      </c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>
        <f t="shared" si="114"/>
        <v>63</v>
      </c>
      <c r="AD28" s="32">
        <v>17</v>
      </c>
      <c r="AE28" s="62"/>
      <c r="AK28" s="59"/>
      <c r="AL28" s="59"/>
      <c r="AM28" s="59"/>
      <c r="AN28" s="59"/>
    </row>
    <row r="29">
      <c r="A29" s="157">
        <v>18</v>
      </c>
      <c r="B29" s="31" t="s">
        <v>36</v>
      </c>
      <c r="C29" s="33">
        <v>93</v>
      </c>
      <c r="D29" s="34" t="s">
        <v>37</v>
      </c>
      <c r="E29" s="45">
        <v>3</v>
      </c>
      <c r="F29" s="32">
        <v>25</v>
      </c>
      <c r="G29" s="64">
        <v>4</v>
      </c>
      <c r="H29" s="62">
        <v>23</v>
      </c>
      <c r="I29" s="47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>
        <f t="shared" si="114"/>
        <v>48</v>
      </c>
      <c r="AD29" s="32">
        <v>18</v>
      </c>
      <c r="AE29" s="62"/>
      <c r="AK29" s="59"/>
      <c r="AL29" s="59"/>
      <c r="AM29" s="59"/>
      <c r="AN29" s="59"/>
    </row>
    <row r="30">
      <c r="A30" s="157">
        <v>19</v>
      </c>
      <c r="B30" s="31" t="s">
        <v>407</v>
      </c>
      <c r="C30" s="33">
        <v>94.299999999999997</v>
      </c>
      <c r="D30" s="34" t="s">
        <v>408</v>
      </c>
      <c r="E30" s="45"/>
      <c r="F30" s="36"/>
      <c r="G30" s="161"/>
      <c r="H30" s="32"/>
      <c r="I30" s="47"/>
      <c r="J30" s="32"/>
      <c r="K30" s="32"/>
      <c r="L30" s="32"/>
      <c r="M30" s="32"/>
      <c r="N30" s="32"/>
      <c r="O30" s="32"/>
      <c r="P30" s="32"/>
      <c r="Q30" s="32"/>
      <c r="R30" s="32"/>
      <c r="S30" s="32">
        <v>1</v>
      </c>
      <c r="T30" s="32">
        <v>42</v>
      </c>
      <c r="U30" s="32"/>
      <c r="V30" s="32"/>
      <c r="W30" s="32"/>
      <c r="X30" s="32"/>
      <c r="Y30" s="32"/>
      <c r="Z30" s="32"/>
      <c r="AA30" s="32"/>
      <c r="AB30" s="32"/>
      <c r="AC30" s="32">
        <f t="shared" si="114"/>
        <v>42</v>
      </c>
      <c r="AD30" s="32">
        <v>19</v>
      </c>
      <c r="AE30" s="62"/>
      <c r="AK30" s="59"/>
      <c r="AL30" s="59"/>
      <c r="AM30" s="59"/>
      <c r="AN30" s="59"/>
    </row>
    <row r="31">
      <c r="A31" s="157">
        <v>20</v>
      </c>
      <c r="B31" s="31" t="s">
        <v>304</v>
      </c>
      <c r="C31" s="34" t="s">
        <v>305</v>
      </c>
      <c r="D31" s="34" t="s">
        <v>28</v>
      </c>
      <c r="E31" s="45"/>
      <c r="F31" s="36"/>
      <c r="G31" s="161"/>
      <c r="H31" s="32"/>
      <c r="I31" s="47"/>
      <c r="J31" s="32"/>
      <c r="K31" s="32"/>
      <c r="L31" s="32"/>
      <c r="M31" s="32">
        <v>2</v>
      </c>
      <c r="N31" s="32">
        <v>37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>
        <f t="shared" si="114"/>
        <v>37</v>
      </c>
      <c r="AD31" s="32">
        <v>20</v>
      </c>
      <c r="AE31" s="62"/>
      <c r="AK31" s="59"/>
      <c r="AL31" s="59"/>
      <c r="AM31" s="59"/>
      <c r="AN31" s="59"/>
    </row>
    <row r="32">
      <c r="A32" s="157">
        <v>21</v>
      </c>
      <c r="B32" s="31" t="s">
        <v>217</v>
      </c>
      <c r="C32" s="34">
        <v>86.400000000000006</v>
      </c>
      <c r="D32" s="34" t="s">
        <v>216</v>
      </c>
      <c r="E32" s="45"/>
      <c r="F32" s="32"/>
      <c r="G32" s="161"/>
      <c r="H32" s="32"/>
      <c r="I32" s="64">
        <v>1</v>
      </c>
      <c r="J32" s="62">
        <v>35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>
        <f t="shared" si="114"/>
        <v>35</v>
      </c>
      <c r="AD32" s="32">
        <v>21</v>
      </c>
      <c r="AE32" s="62"/>
      <c r="AK32" s="59"/>
      <c r="AL32" s="59"/>
      <c r="AM32" s="59"/>
      <c r="AN32" s="59"/>
    </row>
    <row r="33">
      <c r="A33" s="157">
        <v>22</v>
      </c>
      <c r="B33" s="31" t="s">
        <v>213</v>
      </c>
      <c r="C33" s="34">
        <v>80.200000000000003</v>
      </c>
      <c r="D33" s="34" t="s">
        <v>214</v>
      </c>
      <c r="E33" s="45"/>
      <c r="F33" s="32"/>
      <c r="G33" s="161"/>
      <c r="H33" s="32"/>
      <c r="I33" s="64">
        <v>2</v>
      </c>
      <c r="J33" s="62">
        <v>33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>
        <f t="shared" si="114"/>
        <v>33</v>
      </c>
      <c r="AD33" s="32">
        <v>22</v>
      </c>
      <c r="AE33" s="62"/>
    </row>
    <row r="34">
      <c r="A34" s="157">
        <v>23</v>
      </c>
      <c r="B34" s="31" t="s">
        <v>38</v>
      </c>
      <c r="C34" s="33">
        <v>96.400000000000006</v>
      </c>
      <c r="D34" s="34" t="s">
        <v>39</v>
      </c>
      <c r="E34" s="45">
        <v>1</v>
      </c>
      <c r="F34" s="32">
        <v>32</v>
      </c>
      <c r="G34" s="161"/>
      <c r="H34" s="32"/>
      <c r="I34" s="47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>
        <f t="shared" si="114"/>
        <v>32</v>
      </c>
      <c r="AD34" s="32">
        <v>23</v>
      </c>
      <c r="AE34" s="62"/>
    </row>
    <row r="35">
      <c r="A35" s="157">
        <v>24</v>
      </c>
      <c r="B35" s="31" t="s">
        <v>215</v>
      </c>
      <c r="C35" s="34">
        <v>84.299999999999997</v>
      </c>
      <c r="D35" s="34" t="s">
        <v>216</v>
      </c>
      <c r="E35" s="45"/>
      <c r="F35" s="32"/>
      <c r="G35" s="161"/>
      <c r="H35" s="32"/>
      <c r="I35" s="64">
        <v>3</v>
      </c>
      <c r="J35" s="62">
        <v>30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>
        <f t="shared" si="114"/>
        <v>30</v>
      </c>
      <c r="AD35" s="32">
        <v>24</v>
      </c>
      <c r="AE35" s="62"/>
    </row>
    <row r="36">
      <c r="A36" s="157">
        <v>25</v>
      </c>
      <c r="B36" s="31" t="s">
        <v>40</v>
      </c>
      <c r="C36" s="33">
        <v>100</v>
      </c>
      <c r="D36" s="34" t="s">
        <v>41</v>
      </c>
      <c r="E36" s="45">
        <v>2</v>
      </c>
      <c r="F36" s="36">
        <v>28</v>
      </c>
      <c r="G36" s="161"/>
      <c r="H36" s="32"/>
      <c r="I36" s="47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>
        <f t="shared" si="114"/>
        <v>28</v>
      </c>
      <c r="AD36" s="32">
        <v>25</v>
      </c>
      <c r="AE36" s="62"/>
    </row>
    <row r="37">
      <c r="A37" s="157">
        <v>25</v>
      </c>
      <c r="B37" s="31" t="s">
        <v>44</v>
      </c>
      <c r="C37" s="33">
        <v>110.8</v>
      </c>
      <c r="D37" s="34" t="s">
        <v>25</v>
      </c>
      <c r="E37" s="45">
        <v>2</v>
      </c>
      <c r="F37" s="32">
        <v>28</v>
      </c>
      <c r="G37" s="161"/>
      <c r="H37" s="32"/>
      <c r="I37" s="47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>
        <f t="shared" si="114"/>
        <v>28</v>
      </c>
      <c r="AD37" s="32">
        <v>25</v>
      </c>
      <c r="AE37" s="62"/>
    </row>
    <row r="38">
      <c r="A38" s="156" t="s">
        <v>315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  <c r="AE38" s="156"/>
    </row>
    <row r="39">
      <c r="A39" s="157">
        <v>1</v>
      </c>
      <c r="B39" s="31" t="s">
        <v>316</v>
      </c>
      <c r="C39" s="34">
        <v>60.899999999999999</v>
      </c>
      <c r="D39" s="34" t="s">
        <v>23</v>
      </c>
      <c r="E39" s="102"/>
      <c r="F39" s="63"/>
      <c r="G39" s="161"/>
      <c r="H39" s="36"/>
      <c r="I39" s="164"/>
      <c r="J39" s="32"/>
      <c r="K39" s="32"/>
      <c r="L39" s="32"/>
      <c r="M39" s="32">
        <v>1</v>
      </c>
      <c r="N39" s="32">
        <v>31</v>
      </c>
      <c r="O39" s="32">
        <v>1</v>
      </c>
      <c r="P39" s="32">
        <v>33</v>
      </c>
      <c r="Q39" s="32"/>
      <c r="R39" s="32"/>
      <c r="S39" s="32">
        <v>1</v>
      </c>
      <c r="T39" s="32">
        <v>33</v>
      </c>
      <c r="U39" s="32"/>
      <c r="V39" s="32"/>
      <c r="W39" s="32"/>
      <c r="X39" s="32"/>
      <c r="Y39" s="32"/>
      <c r="Z39" s="32"/>
      <c r="AA39" s="32"/>
      <c r="AB39" s="32"/>
      <c r="AC39" s="32">
        <f t="shared" si="114"/>
        <v>97</v>
      </c>
      <c r="AD39" s="32">
        <v>1</v>
      </c>
      <c r="AE39" s="160"/>
    </row>
    <row r="40">
      <c r="A40" s="165">
        <v>2</v>
      </c>
      <c r="B40" s="31" t="s">
        <v>409</v>
      </c>
      <c r="C40" s="34">
        <v>57.899999999999999</v>
      </c>
      <c r="D40" s="34" t="s">
        <v>410</v>
      </c>
      <c r="E40" s="34"/>
      <c r="F40" s="34"/>
      <c r="G40" s="161"/>
      <c r="H40" s="36"/>
      <c r="I40" s="47"/>
      <c r="J40" s="32"/>
      <c r="K40" s="32"/>
      <c r="L40" s="32"/>
      <c r="M40" s="32"/>
      <c r="N40" s="32"/>
      <c r="O40" s="32"/>
      <c r="P40" s="32"/>
      <c r="Q40" s="32"/>
      <c r="R40" s="32"/>
      <c r="S40" s="32">
        <v>1</v>
      </c>
      <c r="T40" s="32">
        <v>38</v>
      </c>
      <c r="U40" s="32"/>
      <c r="V40" s="32"/>
      <c r="W40" s="32"/>
      <c r="X40" s="32"/>
      <c r="Y40" s="32">
        <v>1</v>
      </c>
      <c r="Z40" s="32">
        <v>30</v>
      </c>
      <c r="AA40" s="32"/>
      <c r="AB40" s="32"/>
      <c r="AC40" s="32">
        <f t="shared" si="114"/>
        <v>68</v>
      </c>
      <c r="AD40" s="32">
        <v>2</v>
      </c>
      <c r="AE40" s="62"/>
    </row>
    <row r="41">
      <c r="A41" s="157">
        <v>3</v>
      </c>
      <c r="B41" s="31" t="s">
        <v>387</v>
      </c>
      <c r="C41" s="34" t="s">
        <v>388</v>
      </c>
      <c r="D41" s="34" t="s">
        <v>23</v>
      </c>
      <c r="E41" s="34"/>
      <c r="F41" s="34"/>
      <c r="G41" s="161"/>
      <c r="H41" s="36"/>
      <c r="I41" s="47"/>
      <c r="J41" s="32"/>
      <c r="K41" s="32"/>
      <c r="L41" s="32"/>
      <c r="M41" s="32"/>
      <c r="N41" s="32"/>
      <c r="O41" s="32">
        <v>1</v>
      </c>
      <c r="P41" s="32">
        <v>38</v>
      </c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>
        <f t="shared" si="114"/>
        <v>38</v>
      </c>
      <c r="AD41" s="32">
        <v>3</v>
      </c>
      <c r="AE41" s="160"/>
    </row>
    <row r="42">
      <c r="A42" s="166"/>
      <c r="B42" s="50"/>
      <c r="C42" s="29"/>
      <c r="D42" s="29"/>
      <c r="E42" s="167"/>
      <c r="F42" s="39"/>
      <c r="G42" s="168"/>
      <c r="H42" s="169"/>
      <c r="I42" s="169"/>
      <c r="J42" s="169"/>
      <c r="K42" s="169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69"/>
      <c r="AD42" s="169"/>
      <c r="AE42" s="40"/>
    </row>
    <row r="43" ht="19.5">
      <c r="A43" s="149" t="s">
        <v>468</v>
      </c>
      <c r="B43" s="149"/>
      <c r="C43" s="3"/>
      <c r="D43" s="3"/>
      <c r="E43" s="3"/>
      <c r="F43" s="3"/>
      <c r="G43" s="3"/>
      <c r="H43" s="169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5"/>
      <c r="AF43" s="59"/>
      <c r="AG43" s="59"/>
      <c r="AH43" s="59"/>
      <c r="AI43" s="59"/>
      <c r="AJ43" s="59"/>
      <c r="AK43" s="59"/>
      <c r="AL43" s="59"/>
      <c r="AM43" s="59"/>
    </row>
    <row r="44" ht="19.5">
      <c r="A44" s="10" t="s">
        <v>1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59"/>
      <c r="AG44" s="59"/>
      <c r="AH44" s="59"/>
      <c r="AI44" s="59"/>
      <c r="AJ44" s="59"/>
      <c r="AK44" s="59"/>
      <c r="AL44" s="59"/>
      <c r="AM44" s="59"/>
    </row>
    <row r="45" ht="19.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59"/>
      <c r="AG45" s="59"/>
      <c r="AH45" s="59"/>
      <c r="AI45" s="59"/>
      <c r="AJ45" s="59"/>
      <c r="AK45" s="59"/>
      <c r="AL45" s="59"/>
      <c r="AM45" s="59"/>
    </row>
    <row r="46" ht="21.75">
      <c r="A46" s="13" t="s">
        <v>3</v>
      </c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59"/>
      <c r="AG46" s="59"/>
      <c r="AH46" s="59"/>
      <c r="AI46" s="59"/>
      <c r="AJ46" s="59"/>
      <c r="AK46" s="59"/>
      <c r="AL46" s="59"/>
      <c r="AM46" s="59"/>
    </row>
    <row r="47" ht="21.7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59"/>
      <c r="AG47" s="59"/>
      <c r="AH47" s="59"/>
      <c r="AI47" s="59"/>
      <c r="AJ47" s="59"/>
      <c r="AK47" s="59"/>
      <c r="AL47" s="59"/>
      <c r="AM47" s="59"/>
    </row>
    <row r="48" ht="21.75">
      <c r="A48" s="16" t="s">
        <v>4</v>
      </c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59"/>
      <c r="AG48" s="59"/>
      <c r="AH48" s="59"/>
      <c r="AI48" s="59"/>
      <c r="AJ48" s="59"/>
      <c r="AK48" s="59"/>
      <c r="AL48" s="59"/>
      <c r="AM48" s="59"/>
    </row>
    <row r="49" ht="26.25">
      <c r="A49" s="150" t="s">
        <v>469</v>
      </c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59"/>
      <c r="AG49" s="59"/>
      <c r="AH49" s="59"/>
      <c r="AI49" s="59"/>
      <c r="AJ49" s="59"/>
      <c r="AK49" s="59"/>
      <c r="AL49" s="59"/>
      <c r="AM49" s="59"/>
    </row>
    <row r="50" ht="24" customHeight="1">
      <c r="A50" s="25" t="s">
        <v>470</v>
      </c>
      <c r="B50" s="25" t="s">
        <v>7</v>
      </c>
      <c r="C50" s="42" t="s">
        <v>10</v>
      </c>
      <c r="D50" s="151" t="s">
        <v>13</v>
      </c>
      <c r="E50" s="151" t="s">
        <v>2</v>
      </c>
      <c r="F50" s="152"/>
      <c r="G50" s="151" t="s">
        <v>171</v>
      </c>
      <c r="H50" s="152"/>
      <c r="I50" s="153" t="s">
        <v>208</v>
      </c>
      <c r="J50" s="154"/>
      <c r="K50" s="153" t="s">
        <v>236</v>
      </c>
      <c r="L50" s="154"/>
      <c r="M50" s="153" t="s">
        <v>301</v>
      </c>
      <c r="N50" s="154"/>
      <c r="O50" s="153" t="s">
        <v>373</v>
      </c>
      <c r="P50" s="154"/>
      <c r="Q50" s="153" t="s">
        <v>399</v>
      </c>
      <c r="R50" s="154"/>
      <c r="S50" s="153" t="s">
        <v>405</v>
      </c>
      <c r="T50" s="154"/>
      <c r="U50" s="153" t="s">
        <v>419</v>
      </c>
      <c r="V50" s="154"/>
      <c r="W50" s="153" t="s">
        <v>429</v>
      </c>
      <c r="X50" s="154"/>
      <c r="Y50" s="153" t="s">
        <v>442</v>
      </c>
      <c r="Z50" s="154"/>
      <c r="AA50" s="153" t="s">
        <v>458</v>
      </c>
      <c r="AB50" s="154"/>
      <c r="AC50" s="26" t="s">
        <v>16</v>
      </c>
      <c r="AD50" s="25" t="s">
        <v>6</v>
      </c>
      <c r="AE50" s="151" t="s">
        <v>17</v>
      </c>
      <c r="AF50" s="59"/>
      <c r="AG50" s="59"/>
      <c r="AH50" s="59"/>
      <c r="AI50" s="59"/>
      <c r="AJ50" s="59"/>
      <c r="AK50" s="59"/>
      <c r="AL50" s="59"/>
      <c r="AM50" s="59"/>
    </row>
    <row r="51">
      <c r="A51" s="155"/>
      <c r="B51" s="155"/>
      <c r="C51" s="155"/>
      <c r="D51" s="155"/>
      <c r="E51" s="25" t="s">
        <v>6</v>
      </c>
      <c r="F51" s="26" t="s">
        <v>16</v>
      </c>
      <c r="G51" s="25" t="s">
        <v>6</v>
      </c>
      <c r="H51" s="26" t="s">
        <v>16</v>
      </c>
      <c r="I51" s="25" t="s">
        <v>6</v>
      </c>
      <c r="J51" s="26" t="s">
        <v>16</v>
      </c>
      <c r="K51" s="25" t="s">
        <v>6</v>
      </c>
      <c r="L51" s="26" t="s">
        <v>16</v>
      </c>
      <c r="M51" s="25" t="s">
        <v>6</v>
      </c>
      <c r="N51" s="26" t="s">
        <v>16</v>
      </c>
      <c r="O51" s="25" t="s">
        <v>6</v>
      </c>
      <c r="P51" s="26" t="s">
        <v>16</v>
      </c>
      <c r="Q51" s="25" t="s">
        <v>6</v>
      </c>
      <c r="R51" s="26" t="s">
        <v>16</v>
      </c>
      <c r="S51" s="25" t="s">
        <v>6</v>
      </c>
      <c r="T51" s="26" t="s">
        <v>16</v>
      </c>
      <c r="U51" s="25" t="s">
        <v>6</v>
      </c>
      <c r="V51" s="26" t="s">
        <v>16</v>
      </c>
      <c r="W51" s="25" t="s">
        <v>6</v>
      </c>
      <c r="X51" s="26" t="s">
        <v>16</v>
      </c>
      <c r="Y51" s="25" t="s">
        <v>6</v>
      </c>
      <c r="Z51" s="26" t="s">
        <v>16</v>
      </c>
      <c r="AA51" s="25" t="s">
        <v>6</v>
      </c>
      <c r="AB51" s="26" t="s">
        <v>16</v>
      </c>
      <c r="AC51" s="26"/>
      <c r="AD51" s="26"/>
      <c r="AE51" s="171"/>
      <c r="AF51" s="59"/>
      <c r="AG51" s="59"/>
      <c r="AH51" s="59"/>
      <c r="AI51" s="59"/>
      <c r="AJ51" s="59"/>
      <c r="AK51" s="59"/>
      <c r="AL51" s="59"/>
      <c r="AM51" s="59"/>
    </row>
    <row r="52">
      <c r="A52" s="172" t="s">
        <v>45</v>
      </c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59"/>
      <c r="AG52" s="59"/>
      <c r="AH52" s="59"/>
      <c r="AI52" s="59"/>
      <c r="AJ52" s="59"/>
      <c r="AK52" s="59"/>
      <c r="AL52" s="59"/>
      <c r="AM52" s="59"/>
    </row>
    <row r="53" ht="17.25">
      <c r="A53" s="157">
        <v>1</v>
      </c>
      <c r="B53" s="31" t="s">
        <v>60</v>
      </c>
      <c r="C53" s="33">
        <v>84.799999999999997</v>
      </c>
      <c r="D53" s="34" t="s">
        <v>47</v>
      </c>
      <c r="E53" s="45">
        <v>1</v>
      </c>
      <c r="F53" s="174">
        <v>33</v>
      </c>
      <c r="G53" s="64">
        <v>1</v>
      </c>
      <c r="H53" s="175">
        <v>35</v>
      </c>
      <c r="I53" s="64">
        <v>1</v>
      </c>
      <c r="J53" s="175">
        <v>35</v>
      </c>
      <c r="K53" s="32">
        <v>1</v>
      </c>
      <c r="L53" s="158">
        <v>38</v>
      </c>
      <c r="M53" s="32">
        <v>2</v>
      </c>
      <c r="N53" s="158">
        <v>33</v>
      </c>
      <c r="O53" s="32">
        <v>1</v>
      </c>
      <c r="P53" s="158">
        <v>35</v>
      </c>
      <c r="Q53" s="32">
        <v>1</v>
      </c>
      <c r="R53" s="158">
        <v>33</v>
      </c>
      <c r="S53" s="32">
        <v>1</v>
      </c>
      <c r="T53" s="158">
        <v>38</v>
      </c>
      <c r="U53" s="32"/>
      <c r="V53" s="32"/>
      <c r="W53" s="32"/>
      <c r="X53" s="32"/>
      <c r="Y53" s="32">
        <v>1</v>
      </c>
      <c r="Z53" s="158">
        <v>30</v>
      </c>
      <c r="AA53" s="32"/>
      <c r="AB53" s="32"/>
      <c r="AC53" s="32">
        <f>F53+H53+J53+L53+N53+P53+R53+T53+Z53</f>
        <v>310</v>
      </c>
      <c r="AD53" s="32">
        <v>1</v>
      </c>
      <c r="AE53" s="62"/>
      <c r="AF53" s="176"/>
      <c r="AG53" s="176"/>
      <c r="AH53" s="176"/>
      <c r="AI53" s="176"/>
      <c r="AJ53" s="176"/>
      <c r="AK53" s="176"/>
      <c r="AL53" s="59"/>
      <c r="AM53" s="59"/>
    </row>
    <row r="54">
      <c r="A54" s="157">
        <v>2</v>
      </c>
      <c r="B54" s="31" t="s">
        <v>188</v>
      </c>
      <c r="C54" s="34">
        <v>81.599999999999994</v>
      </c>
      <c r="D54" s="34" t="s">
        <v>23</v>
      </c>
      <c r="E54" s="45">
        <v>4</v>
      </c>
      <c r="F54" s="36">
        <v>23</v>
      </c>
      <c r="G54" s="64">
        <v>4</v>
      </c>
      <c r="H54" s="63">
        <v>22</v>
      </c>
      <c r="I54" s="64">
        <v>3</v>
      </c>
      <c r="J54" s="63">
        <v>25</v>
      </c>
      <c r="K54" s="32">
        <v>1</v>
      </c>
      <c r="L54" s="158">
        <v>33</v>
      </c>
      <c r="M54" s="32">
        <v>3</v>
      </c>
      <c r="N54" s="158">
        <v>27</v>
      </c>
      <c r="O54" s="32">
        <v>1</v>
      </c>
      <c r="P54" s="158">
        <v>35</v>
      </c>
      <c r="Q54" s="32">
        <v>1</v>
      </c>
      <c r="R54" s="158">
        <v>33</v>
      </c>
      <c r="S54" s="32">
        <v>1</v>
      </c>
      <c r="T54" s="158">
        <v>38</v>
      </c>
      <c r="U54" s="32">
        <v>1</v>
      </c>
      <c r="V54" s="158">
        <v>35</v>
      </c>
      <c r="W54" s="32">
        <v>1</v>
      </c>
      <c r="X54" s="158">
        <v>35</v>
      </c>
      <c r="Y54" s="32">
        <v>1</v>
      </c>
      <c r="Z54" s="158">
        <v>30</v>
      </c>
      <c r="AA54" s="32">
        <v>1</v>
      </c>
      <c r="AB54" s="158">
        <v>30</v>
      </c>
      <c r="AC54" s="32">
        <f>L54+N54+P54++R54+T54+V54+X54+Z54+AB54</f>
        <v>296</v>
      </c>
      <c r="AD54" s="32">
        <v>2</v>
      </c>
      <c r="AE54" s="160"/>
      <c r="AF54" s="59"/>
      <c r="AG54" s="59"/>
      <c r="AH54" s="59"/>
      <c r="AI54" s="59"/>
      <c r="AJ54" s="59"/>
      <c r="AK54" s="40"/>
      <c r="AL54" s="59"/>
      <c r="AM54" s="59"/>
    </row>
    <row r="55">
      <c r="A55" s="157">
        <v>3</v>
      </c>
      <c r="B55" s="31" t="s">
        <v>48</v>
      </c>
      <c r="C55" s="33">
        <v>74.25</v>
      </c>
      <c r="D55" s="34" t="s">
        <v>49</v>
      </c>
      <c r="E55" s="45">
        <v>1</v>
      </c>
      <c r="F55" s="174">
        <v>33</v>
      </c>
      <c r="G55" s="64">
        <v>3</v>
      </c>
      <c r="H55" s="63">
        <v>24</v>
      </c>
      <c r="I55" s="64">
        <v>2</v>
      </c>
      <c r="J55" s="175">
        <v>30</v>
      </c>
      <c r="K55" s="32">
        <v>2</v>
      </c>
      <c r="L55" s="32">
        <v>28</v>
      </c>
      <c r="M55" s="32">
        <v>1</v>
      </c>
      <c r="N55" s="158">
        <v>38</v>
      </c>
      <c r="O55" s="32">
        <v>1</v>
      </c>
      <c r="P55" s="158">
        <v>33</v>
      </c>
      <c r="Q55" s="32">
        <v>1</v>
      </c>
      <c r="R55" s="158">
        <v>32</v>
      </c>
      <c r="S55" s="32">
        <v>1</v>
      </c>
      <c r="T55" s="158">
        <v>35</v>
      </c>
      <c r="U55" s="32">
        <v>2</v>
      </c>
      <c r="V55" s="32">
        <v>28</v>
      </c>
      <c r="W55" s="32">
        <v>1</v>
      </c>
      <c r="X55" s="158">
        <v>33</v>
      </c>
      <c r="Y55" s="32">
        <v>1</v>
      </c>
      <c r="Z55" s="158">
        <v>30</v>
      </c>
      <c r="AA55" s="32">
        <v>1</v>
      </c>
      <c r="AB55" s="158">
        <v>30</v>
      </c>
      <c r="AC55" s="32">
        <f>F55+J55+N55+P55+T55+R55+X55+Z55+AB55</f>
        <v>294</v>
      </c>
      <c r="AD55" s="32">
        <v>2</v>
      </c>
      <c r="AE55" s="160"/>
      <c r="AF55" s="59"/>
      <c r="AG55" s="59"/>
      <c r="AH55" s="59"/>
      <c r="AI55" s="59"/>
      <c r="AJ55" s="59"/>
      <c r="AK55" s="40"/>
      <c r="AL55" s="59"/>
      <c r="AM55" s="59"/>
    </row>
    <row r="56">
      <c r="A56" s="157">
        <v>4</v>
      </c>
      <c r="B56" s="31" t="s">
        <v>76</v>
      </c>
      <c r="C56" s="33">
        <v>103.3</v>
      </c>
      <c r="D56" s="34" t="s">
        <v>77</v>
      </c>
      <c r="E56" s="45">
        <v>1</v>
      </c>
      <c r="F56" s="174">
        <v>33</v>
      </c>
      <c r="G56" s="64">
        <v>1</v>
      </c>
      <c r="H56" s="175">
        <v>33</v>
      </c>
      <c r="I56" s="64">
        <v>2</v>
      </c>
      <c r="J56" s="63">
        <v>28</v>
      </c>
      <c r="K56" s="32">
        <v>1</v>
      </c>
      <c r="L56" s="158">
        <v>33</v>
      </c>
      <c r="M56" s="32">
        <v>6</v>
      </c>
      <c r="N56" s="32">
        <v>19</v>
      </c>
      <c r="O56" s="32">
        <v>1</v>
      </c>
      <c r="P56" s="158">
        <v>32</v>
      </c>
      <c r="Q56" s="32">
        <v>1</v>
      </c>
      <c r="R56" s="158">
        <v>32</v>
      </c>
      <c r="S56" s="32">
        <v>1</v>
      </c>
      <c r="T56" s="158">
        <v>33</v>
      </c>
      <c r="U56" s="32">
        <v>1</v>
      </c>
      <c r="V56" s="158">
        <v>33</v>
      </c>
      <c r="W56" s="32">
        <v>1</v>
      </c>
      <c r="X56" s="158">
        <v>33</v>
      </c>
      <c r="Y56" s="32">
        <v>1</v>
      </c>
      <c r="Z56" s="158">
        <v>30</v>
      </c>
      <c r="AA56" s="32">
        <v>1</v>
      </c>
      <c r="AB56" s="32">
        <v>30</v>
      </c>
      <c r="AC56" s="32">
        <f t="shared" ref="AC56:AC57" si="115">F56+H56+L56+P56+R56+T56+V56+X56+Z56</f>
        <v>292</v>
      </c>
      <c r="AD56" s="32">
        <v>3</v>
      </c>
      <c r="AE56" s="62"/>
      <c r="AF56" s="59"/>
      <c r="AG56" s="59"/>
      <c r="AH56" s="59"/>
      <c r="AI56" s="59"/>
      <c r="AJ56" s="59"/>
      <c r="AK56" s="40"/>
      <c r="AL56" s="59"/>
      <c r="AM56" s="59"/>
    </row>
    <row r="57">
      <c r="A57" s="157">
        <v>5</v>
      </c>
      <c r="B57" s="31" t="s">
        <v>70</v>
      </c>
      <c r="C57" s="33">
        <v>94.299999999999997</v>
      </c>
      <c r="D57" s="34" t="s">
        <v>37</v>
      </c>
      <c r="E57" s="45">
        <v>2</v>
      </c>
      <c r="F57" s="174">
        <v>28</v>
      </c>
      <c r="G57" s="64">
        <v>2</v>
      </c>
      <c r="H57" s="175">
        <v>28</v>
      </c>
      <c r="I57" s="64">
        <v>3</v>
      </c>
      <c r="J57" s="63">
        <v>25</v>
      </c>
      <c r="K57" s="32">
        <v>1</v>
      </c>
      <c r="L57" s="158">
        <v>33</v>
      </c>
      <c r="M57" s="32">
        <v>7</v>
      </c>
      <c r="N57" s="32">
        <v>20</v>
      </c>
      <c r="O57" s="32">
        <v>1</v>
      </c>
      <c r="P57" s="158">
        <v>33</v>
      </c>
      <c r="Q57" s="32">
        <v>1</v>
      </c>
      <c r="R57" s="158">
        <v>33</v>
      </c>
      <c r="S57" s="32">
        <v>1</v>
      </c>
      <c r="T57" s="158">
        <v>35</v>
      </c>
      <c r="U57" s="32">
        <v>1</v>
      </c>
      <c r="V57" s="158">
        <v>33</v>
      </c>
      <c r="W57" s="32">
        <v>1</v>
      </c>
      <c r="X57" s="158">
        <v>33</v>
      </c>
      <c r="Y57" s="177">
        <v>1</v>
      </c>
      <c r="Z57" s="158">
        <v>30</v>
      </c>
      <c r="AA57" s="32">
        <v>2</v>
      </c>
      <c r="AB57" s="32">
        <v>25</v>
      </c>
      <c r="AC57" s="32">
        <f t="shared" si="115"/>
        <v>286</v>
      </c>
      <c r="AD57" s="32">
        <v>4</v>
      </c>
      <c r="AE57" s="160"/>
      <c r="AF57" s="59"/>
      <c r="AG57" s="59"/>
      <c r="AH57" s="50"/>
      <c r="AI57" s="40"/>
      <c r="AJ57" s="40"/>
      <c r="AK57" s="29"/>
      <c r="AL57" s="59"/>
      <c r="AM57" s="59"/>
    </row>
    <row r="58">
      <c r="A58" s="157">
        <v>6</v>
      </c>
      <c r="B58" s="31" t="s">
        <v>52</v>
      </c>
      <c r="C58" s="34">
        <v>76.299999999999997</v>
      </c>
      <c r="D58" s="34" t="s">
        <v>53</v>
      </c>
      <c r="E58" s="45">
        <v>3</v>
      </c>
      <c r="F58" s="36">
        <v>25</v>
      </c>
      <c r="G58" s="64">
        <v>1</v>
      </c>
      <c r="H58" s="63">
        <v>33</v>
      </c>
      <c r="I58" s="64">
        <v>1</v>
      </c>
      <c r="J58" s="63">
        <v>35</v>
      </c>
      <c r="K58" s="32">
        <v>2</v>
      </c>
      <c r="L58" s="32">
        <v>28</v>
      </c>
      <c r="M58" s="32">
        <v>3</v>
      </c>
      <c r="N58" s="32">
        <v>30</v>
      </c>
      <c r="O58" s="32">
        <v>2</v>
      </c>
      <c r="P58" s="32">
        <v>28</v>
      </c>
      <c r="Q58" s="32">
        <v>2</v>
      </c>
      <c r="R58" s="32">
        <v>28</v>
      </c>
      <c r="S58" s="32">
        <v>3</v>
      </c>
      <c r="T58" s="32">
        <v>27</v>
      </c>
      <c r="U58" s="32"/>
      <c r="V58" s="32"/>
      <c r="W58" s="32"/>
      <c r="X58" s="32"/>
      <c r="Y58" s="32"/>
      <c r="Z58" s="32"/>
      <c r="AA58" s="32"/>
      <c r="AB58" s="32"/>
      <c r="AC58" s="32">
        <f t="shared" ref="AC58:AC99" si="116">F58+H58+J58+L58+N58+P58+R58+T58+V58+X58+Z58+AB58</f>
        <v>234</v>
      </c>
      <c r="AD58" s="32">
        <v>5</v>
      </c>
      <c r="AE58" s="160"/>
      <c r="AF58" s="59"/>
      <c r="AG58" s="59"/>
      <c r="AH58" s="50"/>
      <c r="AI58" s="40"/>
      <c r="AJ58" s="40"/>
      <c r="AK58" s="29"/>
      <c r="AL58" s="59"/>
      <c r="AM58" s="59"/>
    </row>
    <row r="59">
      <c r="A59" s="157">
        <v>7</v>
      </c>
      <c r="B59" s="31" t="s">
        <v>63</v>
      </c>
      <c r="C59" s="33">
        <v>83.5</v>
      </c>
      <c r="D59" s="34" t="s">
        <v>64</v>
      </c>
      <c r="E59" s="45">
        <v>3</v>
      </c>
      <c r="F59" s="36">
        <v>25</v>
      </c>
      <c r="G59" s="64">
        <v>3</v>
      </c>
      <c r="H59" s="63">
        <v>25</v>
      </c>
      <c r="I59" s="64">
        <v>2</v>
      </c>
      <c r="J59" s="63">
        <v>30</v>
      </c>
      <c r="K59" s="32">
        <v>3</v>
      </c>
      <c r="L59" s="32">
        <v>25</v>
      </c>
      <c r="M59" s="32"/>
      <c r="N59" s="32"/>
      <c r="O59" s="32">
        <v>2</v>
      </c>
      <c r="P59" s="32">
        <v>30</v>
      </c>
      <c r="Q59" s="32">
        <v>2</v>
      </c>
      <c r="R59" s="32">
        <v>28</v>
      </c>
      <c r="S59" s="32">
        <v>2</v>
      </c>
      <c r="T59" s="32">
        <v>30</v>
      </c>
      <c r="U59" s="32">
        <v>1</v>
      </c>
      <c r="V59" s="32">
        <v>33</v>
      </c>
      <c r="W59" s="32"/>
      <c r="X59" s="32"/>
      <c r="Y59" s="32"/>
      <c r="Z59" s="32"/>
      <c r="AA59" s="32"/>
      <c r="AB59" s="32"/>
      <c r="AC59" s="32">
        <f t="shared" si="116"/>
        <v>226</v>
      </c>
      <c r="AD59" s="32">
        <v>6</v>
      </c>
      <c r="AE59" s="160"/>
      <c r="AF59" s="59"/>
      <c r="AG59" s="59"/>
      <c r="AH59" s="50"/>
      <c r="AI59" s="40"/>
      <c r="AJ59" s="40"/>
      <c r="AK59" s="29"/>
      <c r="AL59" s="59"/>
      <c r="AM59" s="59"/>
    </row>
    <row r="60">
      <c r="A60" s="157">
        <v>8</v>
      </c>
      <c r="B60" s="31" t="s">
        <v>46</v>
      </c>
      <c r="C60" s="33">
        <v>68</v>
      </c>
      <c r="D60" s="34" t="s">
        <v>47</v>
      </c>
      <c r="E60" s="45">
        <v>1</v>
      </c>
      <c r="F60" s="36">
        <v>30</v>
      </c>
      <c r="G60" s="64">
        <v>1</v>
      </c>
      <c r="H60" s="63">
        <v>32</v>
      </c>
      <c r="I60" s="64">
        <v>1</v>
      </c>
      <c r="J60" s="63">
        <v>35</v>
      </c>
      <c r="K60" s="32">
        <v>3</v>
      </c>
      <c r="L60" s="32">
        <v>25</v>
      </c>
      <c r="M60" s="32"/>
      <c r="N60" s="32"/>
      <c r="O60" s="32">
        <v>3</v>
      </c>
      <c r="P60" s="32">
        <v>25</v>
      </c>
      <c r="Q60" s="32">
        <v>2</v>
      </c>
      <c r="R60" s="32">
        <v>27</v>
      </c>
      <c r="S60" s="32"/>
      <c r="T60" s="32"/>
      <c r="U60" s="32">
        <v>1</v>
      </c>
      <c r="V60" s="32">
        <v>33</v>
      </c>
      <c r="W60" s="32"/>
      <c r="X60" s="32"/>
      <c r="Y60" s="32"/>
      <c r="Z60" s="32"/>
      <c r="AA60" s="32"/>
      <c r="AB60" s="32"/>
      <c r="AC60" s="32">
        <f t="shared" si="116"/>
        <v>207</v>
      </c>
      <c r="AD60" s="32">
        <v>7</v>
      </c>
      <c r="AE60" s="160"/>
      <c r="AF60" s="59"/>
      <c r="AG60" s="59"/>
      <c r="AH60" s="50"/>
      <c r="AI60" s="40"/>
      <c r="AJ60" s="40"/>
      <c r="AK60" s="29"/>
      <c r="AL60" s="59"/>
      <c r="AM60" s="59"/>
    </row>
    <row r="61">
      <c r="A61" s="157">
        <v>9</v>
      </c>
      <c r="B61" s="31" t="s">
        <v>79</v>
      </c>
      <c r="C61" s="33">
        <v>101.09999999999999</v>
      </c>
      <c r="D61" s="34" t="s">
        <v>80</v>
      </c>
      <c r="E61" s="45">
        <v>3</v>
      </c>
      <c r="F61" s="36">
        <v>22</v>
      </c>
      <c r="G61" s="64">
        <v>5</v>
      </c>
      <c r="H61" s="63">
        <v>19</v>
      </c>
      <c r="I61" s="64">
        <v>3</v>
      </c>
      <c r="J61" s="63">
        <v>24</v>
      </c>
      <c r="K61" s="32">
        <v>4</v>
      </c>
      <c r="L61" s="32">
        <v>21</v>
      </c>
      <c r="M61" s="32"/>
      <c r="N61" s="32"/>
      <c r="O61" s="32">
        <v>2</v>
      </c>
      <c r="P61" s="32">
        <v>28</v>
      </c>
      <c r="Q61" s="32">
        <v>2</v>
      </c>
      <c r="R61" s="32">
        <v>25</v>
      </c>
      <c r="S61" s="32">
        <v>2</v>
      </c>
      <c r="T61" s="32">
        <v>26</v>
      </c>
      <c r="U61" s="32">
        <v>1</v>
      </c>
      <c r="V61" s="32">
        <v>32</v>
      </c>
      <c r="W61" s="32"/>
      <c r="X61" s="32"/>
      <c r="Y61" s="32"/>
      <c r="Z61" s="32"/>
      <c r="AA61" s="32"/>
      <c r="AB61" s="32"/>
      <c r="AC61" s="32">
        <f t="shared" si="116"/>
        <v>197</v>
      </c>
      <c r="AD61" s="32">
        <v>8</v>
      </c>
      <c r="AE61" s="62"/>
      <c r="AF61" s="59"/>
      <c r="AG61" s="59"/>
      <c r="AH61" s="50"/>
      <c r="AI61" s="40"/>
      <c r="AJ61" s="40"/>
      <c r="AK61" s="29"/>
      <c r="AL61" s="59"/>
      <c r="AM61" s="59"/>
    </row>
    <row r="62">
      <c r="A62" s="157">
        <v>10</v>
      </c>
      <c r="B62" s="31" t="s">
        <v>50</v>
      </c>
      <c r="C62" s="33">
        <v>77.200000000000003</v>
      </c>
      <c r="D62" s="34" t="s">
        <v>51</v>
      </c>
      <c r="E62" s="45">
        <v>2</v>
      </c>
      <c r="F62" s="36">
        <v>28</v>
      </c>
      <c r="G62" s="161"/>
      <c r="H62" s="36"/>
      <c r="I62" s="47"/>
      <c r="J62" s="32"/>
      <c r="K62" s="32">
        <v>2</v>
      </c>
      <c r="L62" s="32">
        <v>28</v>
      </c>
      <c r="M62" s="32">
        <v>6</v>
      </c>
      <c r="N62" s="32">
        <v>21</v>
      </c>
      <c r="O62" s="32">
        <v>3</v>
      </c>
      <c r="P62" s="32">
        <v>27</v>
      </c>
      <c r="Q62" s="32"/>
      <c r="R62" s="32"/>
      <c r="S62" s="32"/>
      <c r="T62" s="32"/>
      <c r="U62" s="32"/>
      <c r="V62" s="32"/>
      <c r="W62" s="32">
        <v>1</v>
      </c>
      <c r="X62" s="32">
        <v>33</v>
      </c>
      <c r="Y62" s="32"/>
      <c r="Z62" s="32"/>
      <c r="AA62" s="32">
        <v>2</v>
      </c>
      <c r="AB62" s="32">
        <v>25</v>
      </c>
      <c r="AC62" s="32">
        <f t="shared" si="116"/>
        <v>162</v>
      </c>
      <c r="AD62" s="32">
        <v>9</v>
      </c>
      <c r="AE62" s="160"/>
      <c r="AF62" s="59"/>
      <c r="AG62" s="59"/>
      <c r="AH62" s="50"/>
      <c r="AI62" s="40"/>
      <c r="AJ62" s="40"/>
      <c r="AK62" s="29"/>
      <c r="AL62" s="59"/>
      <c r="AM62" s="59"/>
    </row>
    <row r="63">
      <c r="A63" s="157">
        <v>11</v>
      </c>
      <c r="B63" s="31" t="s">
        <v>72</v>
      </c>
      <c r="C63" s="33">
        <v>94.599999999999994</v>
      </c>
      <c r="D63" s="34" t="s">
        <v>35</v>
      </c>
      <c r="E63" s="45">
        <v>4</v>
      </c>
      <c r="F63" s="36">
        <v>23</v>
      </c>
      <c r="G63" s="64">
        <v>2</v>
      </c>
      <c r="H63" s="63">
        <v>27</v>
      </c>
      <c r="I63" s="163">
        <v>1</v>
      </c>
      <c r="J63" s="32">
        <v>33</v>
      </c>
      <c r="K63" s="32">
        <v>3</v>
      </c>
      <c r="L63" s="32">
        <v>24</v>
      </c>
      <c r="M63" s="32">
        <v>2</v>
      </c>
      <c r="N63" s="32">
        <v>30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>
        <f t="shared" si="116"/>
        <v>137</v>
      </c>
      <c r="AD63" s="32">
        <v>10</v>
      </c>
      <c r="AE63" s="160"/>
      <c r="AF63" s="59"/>
      <c r="AG63" s="59"/>
      <c r="AH63" s="50"/>
      <c r="AI63" s="40"/>
      <c r="AJ63" s="40"/>
      <c r="AK63" s="29"/>
      <c r="AL63" s="59"/>
      <c r="AM63" s="59"/>
    </row>
    <row r="64">
      <c r="A64" s="157">
        <v>12</v>
      </c>
      <c r="B64" s="31" t="s">
        <v>185</v>
      </c>
      <c r="C64" s="34">
        <v>68.900000000000006</v>
      </c>
      <c r="D64" s="34" t="s">
        <v>47</v>
      </c>
      <c r="E64" s="162"/>
      <c r="F64" s="162"/>
      <c r="G64" s="64">
        <v>1</v>
      </c>
      <c r="H64" s="63">
        <v>33</v>
      </c>
      <c r="I64" s="64">
        <v>3</v>
      </c>
      <c r="J64" s="63">
        <v>25</v>
      </c>
      <c r="K64" s="32">
        <v>1</v>
      </c>
      <c r="L64" s="32">
        <v>33</v>
      </c>
      <c r="M64" s="32"/>
      <c r="N64" s="32"/>
      <c r="O64" s="32">
        <v>2</v>
      </c>
      <c r="P64" s="32">
        <v>28</v>
      </c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>
        <f t="shared" si="116"/>
        <v>119</v>
      </c>
      <c r="AD64" s="32">
        <v>11</v>
      </c>
      <c r="AE64" s="160"/>
      <c r="AF64" s="59"/>
      <c r="AG64" s="59"/>
      <c r="AH64" s="50"/>
      <c r="AI64" s="40"/>
      <c r="AJ64" s="40"/>
      <c r="AK64" s="29"/>
      <c r="AL64" s="59"/>
      <c r="AM64" s="59"/>
    </row>
    <row r="65" ht="18.75">
      <c r="A65" s="157">
        <v>13</v>
      </c>
      <c r="B65" s="31" t="s">
        <v>69</v>
      </c>
      <c r="C65" s="33">
        <v>89.400000000000006</v>
      </c>
      <c r="D65" s="34" t="s">
        <v>32</v>
      </c>
      <c r="E65" s="45">
        <v>1</v>
      </c>
      <c r="F65" s="36">
        <v>33</v>
      </c>
      <c r="G65" s="64">
        <v>1</v>
      </c>
      <c r="H65" s="63">
        <v>33</v>
      </c>
      <c r="I65" s="64">
        <v>2</v>
      </c>
      <c r="J65" s="63">
        <v>28</v>
      </c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>
        <f t="shared" si="116"/>
        <v>94</v>
      </c>
      <c r="AD65" s="32">
        <v>12</v>
      </c>
      <c r="AE65" s="160"/>
      <c r="AF65" s="176"/>
      <c r="AG65" s="176"/>
      <c r="AH65" s="50"/>
      <c r="AI65" s="40"/>
      <c r="AJ65" s="40"/>
      <c r="AK65" s="29"/>
      <c r="AL65" s="59"/>
      <c r="AM65" s="59"/>
    </row>
    <row r="66">
      <c r="A66" s="157">
        <v>14</v>
      </c>
      <c r="B66" s="31" t="s">
        <v>186</v>
      </c>
      <c r="C66" s="34">
        <v>74.900000000000006</v>
      </c>
      <c r="D66" s="34" t="s">
        <v>35</v>
      </c>
      <c r="E66" s="162"/>
      <c r="F66" s="162"/>
      <c r="G66" s="64">
        <v>4</v>
      </c>
      <c r="H66" s="63">
        <v>22</v>
      </c>
      <c r="I66" s="64">
        <v>4</v>
      </c>
      <c r="J66" s="63">
        <v>23</v>
      </c>
      <c r="K66" s="32">
        <v>3</v>
      </c>
      <c r="L66" s="32">
        <v>25</v>
      </c>
      <c r="M66" s="32">
        <v>5</v>
      </c>
      <c r="N66" s="32">
        <v>23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>
        <f t="shared" si="116"/>
        <v>93</v>
      </c>
      <c r="AD66" s="32">
        <v>13</v>
      </c>
      <c r="AE66" s="160"/>
      <c r="AF66" s="50"/>
      <c r="AG66" s="39"/>
      <c r="AH66" s="50"/>
      <c r="AI66" s="40"/>
      <c r="AJ66" s="40"/>
      <c r="AK66" s="29"/>
      <c r="AL66" s="59"/>
      <c r="AM66" s="59"/>
    </row>
    <row r="67">
      <c r="A67" s="157">
        <v>15</v>
      </c>
      <c r="B67" s="31" t="s">
        <v>55</v>
      </c>
      <c r="C67" s="33">
        <v>78.599999999999994</v>
      </c>
      <c r="D67" s="34" t="s">
        <v>56</v>
      </c>
      <c r="E67" s="45">
        <v>5</v>
      </c>
      <c r="F67" s="36">
        <v>21</v>
      </c>
      <c r="G67" s="161"/>
      <c r="H67" s="36"/>
      <c r="I67" s="47"/>
      <c r="J67" s="32"/>
      <c r="K67" s="32"/>
      <c r="L67" s="32"/>
      <c r="M67" s="32">
        <v>1</v>
      </c>
      <c r="N67" s="32">
        <v>42</v>
      </c>
      <c r="O67" s="32"/>
      <c r="P67" s="32"/>
      <c r="Q67" s="32"/>
      <c r="R67" s="32"/>
      <c r="S67" s="32">
        <v>2</v>
      </c>
      <c r="T67" s="32">
        <v>30</v>
      </c>
      <c r="U67" s="32"/>
      <c r="V67" s="32"/>
      <c r="W67" s="32"/>
      <c r="X67" s="32"/>
      <c r="Y67" s="32"/>
      <c r="Z67" s="32"/>
      <c r="AA67" s="32"/>
      <c r="AB67" s="32"/>
      <c r="AC67" s="32">
        <f t="shared" si="116"/>
        <v>93</v>
      </c>
      <c r="AD67" s="32">
        <v>14</v>
      </c>
      <c r="AE67" s="160"/>
      <c r="AF67" s="59"/>
      <c r="AG67" s="59"/>
      <c r="AH67" s="50"/>
      <c r="AI67" s="40"/>
      <c r="AJ67" s="40"/>
      <c r="AK67" s="29"/>
      <c r="AL67" s="59"/>
      <c r="AM67" s="59"/>
    </row>
    <row r="68">
      <c r="A68" s="157">
        <v>16</v>
      </c>
      <c r="B68" s="31" t="s">
        <v>219</v>
      </c>
      <c r="C68" s="34">
        <v>72</v>
      </c>
      <c r="D68" s="34" t="s">
        <v>23</v>
      </c>
      <c r="E68" s="45"/>
      <c r="F68" s="36"/>
      <c r="G68" s="161"/>
      <c r="H68" s="36"/>
      <c r="I68" s="64">
        <v>2</v>
      </c>
      <c r="J68" s="63">
        <v>30</v>
      </c>
      <c r="K68" s="32">
        <v>1</v>
      </c>
      <c r="L68" s="32">
        <v>33</v>
      </c>
      <c r="M68" s="32">
        <v>4</v>
      </c>
      <c r="N68" s="32">
        <v>25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>
        <f t="shared" si="116"/>
        <v>88</v>
      </c>
      <c r="AD68" s="32">
        <v>15</v>
      </c>
      <c r="AE68" s="62"/>
      <c r="AF68" s="59"/>
      <c r="AG68" s="59"/>
      <c r="AH68" s="50"/>
      <c r="AI68" s="40"/>
      <c r="AJ68" s="40"/>
      <c r="AK68" s="29"/>
      <c r="AL68" s="59"/>
      <c r="AM68" s="59"/>
    </row>
    <row r="69">
      <c r="A69" s="157">
        <v>17</v>
      </c>
      <c r="B69" s="31" t="s">
        <v>73</v>
      </c>
      <c r="C69" s="33">
        <v>94.299999999999997</v>
      </c>
      <c r="D69" s="34" t="s">
        <v>74</v>
      </c>
      <c r="E69" s="45">
        <v>5</v>
      </c>
      <c r="F69" s="36">
        <v>21</v>
      </c>
      <c r="G69" s="161"/>
      <c r="H69" s="36"/>
      <c r="I69" s="47"/>
      <c r="J69" s="32"/>
      <c r="K69" s="32"/>
      <c r="L69" s="32"/>
      <c r="M69" s="32"/>
      <c r="N69" s="32"/>
      <c r="O69" s="32"/>
      <c r="P69" s="32"/>
      <c r="Q69" s="32"/>
      <c r="R69" s="32"/>
      <c r="S69" s="32">
        <v>2</v>
      </c>
      <c r="T69" s="32">
        <v>30</v>
      </c>
      <c r="U69" s="32">
        <v>2</v>
      </c>
      <c r="V69" s="32">
        <v>25</v>
      </c>
      <c r="W69" s="32"/>
      <c r="X69" s="32"/>
      <c r="Y69" s="32"/>
      <c r="Z69" s="32"/>
      <c r="AA69" s="32"/>
      <c r="AB69" s="32"/>
      <c r="AC69" s="32">
        <f t="shared" si="116"/>
        <v>76</v>
      </c>
      <c r="AD69" s="32">
        <v>16</v>
      </c>
      <c r="AE69" s="160"/>
      <c r="AF69" s="59"/>
      <c r="AG69" s="59"/>
      <c r="AH69" s="50"/>
      <c r="AI69" s="40"/>
      <c r="AJ69" s="40"/>
      <c r="AK69" s="29"/>
      <c r="AL69" s="59"/>
      <c r="AM69" s="59"/>
    </row>
    <row r="70">
      <c r="A70" s="157">
        <v>18</v>
      </c>
      <c r="B70" s="31" t="s">
        <v>411</v>
      </c>
      <c r="C70" s="34">
        <v>101.59999999999999</v>
      </c>
      <c r="D70" s="34" t="s">
        <v>412</v>
      </c>
      <c r="E70" s="45"/>
      <c r="F70" s="36"/>
      <c r="G70" s="161"/>
      <c r="H70" s="36"/>
      <c r="I70" s="47"/>
      <c r="J70" s="32"/>
      <c r="K70" s="32"/>
      <c r="L70" s="32"/>
      <c r="M70" s="32"/>
      <c r="N70" s="32"/>
      <c r="O70" s="32"/>
      <c r="P70" s="32"/>
      <c r="Q70" s="32"/>
      <c r="R70" s="32"/>
      <c r="S70" s="32">
        <v>1</v>
      </c>
      <c r="T70" s="32">
        <v>35</v>
      </c>
      <c r="U70" s="32"/>
      <c r="V70" s="32"/>
      <c r="W70" s="32"/>
      <c r="X70" s="32"/>
      <c r="Y70" s="32">
        <v>1</v>
      </c>
      <c r="Z70" s="32">
        <v>30</v>
      </c>
      <c r="AA70" s="32"/>
      <c r="AB70" s="32"/>
      <c r="AC70" s="32">
        <f t="shared" si="116"/>
        <v>65</v>
      </c>
      <c r="AD70" s="32">
        <v>17</v>
      </c>
      <c r="AE70" s="160"/>
      <c r="AF70" s="59"/>
      <c r="AG70" s="59"/>
      <c r="AH70" s="50"/>
      <c r="AI70" s="40"/>
      <c r="AJ70" s="40"/>
      <c r="AK70" s="29"/>
      <c r="AL70" s="59"/>
      <c r="AM70" s="59"/>
    </row>
    <row r="71">
      <c r="A71" s="157">
        <v>19</v>
      </c>
      <c r="B71" s="31" t="s">
        <v>223</v>
      </c>
      <c r="C71" s="34">
        <v>85.549999999999997</v>
      </c>
      <c r="D71" s="34" t="s">
        <v>224</v>
      </c>
      <c r="E71" s="45"/>
      <c r="F71" s="36"/>
      <c r="G71" s="161"/>
      <c r="H71" s="36"/>
      <c r="I71" s="64">
        <v>1</v>
      </c>
      <c r="J71" s="63">
        <v>35</v>
      </c>
      <c r="K71" s="32">
        <v>2</v>
      </c>
      <c r="L71" s="32">
        <v>28</v>
      </c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>
        <f t="shared" si="116"/>
        <v>63</v>
      </c>
      <c r="AD71" s="32">
        <v>18</v>
      </c>
      <c r="AE71" s="62"/>
      <c r="AF71" s="59"/>
      <c r="AG71" s="59"/>
      <c r="AH71" s="50"/>
      <c r="AI71" s="40"/>
      <c r="AJ71" s="40"/>
      <c r="AK71" s="29"/>
      <c r="AL71" s="59"/>
      <c r="AM71" s="59"/>
    </row>
    <row r="72">
      <c r="A72" s="157">
        <v>20</v>
      </c>
      <c r="B72" s="31" t="s">
        <v>59</v>
      </c>
      <c r="C72" s="33">
        <v>76.5</v>
      </c>
      <c r="D72" s="34" t="s">
        <v>47</v>
      </c>
      <c r="E72" s="45">
        <v>7</v>
      </c>
      <c r="F72" s="36">
        <v>15</v>
      </c>
      <c r="G72" s="161"/>
      <c r="H72" s="36"/>
      <c r="I72" s="64">
        <v>5</v>
      </c>
      <c r="J72" s="63">
        <v>21</v>
      </c>
      <c r="K72" s="32"/>
      <c r="L72" s="32"/>
      <c r="M72" s="32">
        <v>4</v>
      </c>
      <c r="N72" s="32">
        <v>23</v>
      </c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>
        <f t="shared" si="116"/>
        <v>59</v>
      </c>
      <c r="AD72" s="32">
        <v>19</v>
      </c>
      <c r="AE72" s="160"/>
      <c r="AG72" s="59"/>
      <c r="AH72" s="50"/>
      <c r="AI72" s="40"/>
      <c r="AJ72" s="40"/>
      <c r="AK72" s="29"/>
      <c r="AL72" s="59"/>
      <c r="AM72" s="59"/>
    </row>
    <row r="73">
      <c r="A73" s="157">
        <v>21</v>
      </c>
      <c r="B73" s="31" t="s">
        <v>189</v>
      </c>
      <c r="C73" s="34">
        <v>97.799999999999997</v>
      </c>
      <c r="D73" s="34" t="s">
        <v>124</v>
      </c>
      <c r="E73" s="162"/>
      <c r="F73" s="162"/>
      <c r="G73" s="64">
        <v>3</v>
      </c>
      <c r="H73" s="63">
        <v>24</v>
      </c>
      <c r="I73" s="47"/>
      <c r="J73" s="32"/>
      <c r="K73" s="32">
        <v>2</v>
      </c>
      <c r="L73" s="32">
        <v>28</v>
      </c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>
        <f t="shared" si="116"/>
        <v>52</v>
      </c>
      <c r="AD73" s="32">
        <v>20</v>
      </c>
      <c r="AE73" s="160"/>
      <c r="AG73" s="59"/>
      <c r="AH73" s="50"/>
      <c r="AI73" s="40"/>
      <c r="AJ73" s="40"/>
      <c r="AK73" s="29"/>
      <c r="AL73" s="59"/>
      <c r="AM73" s="59"/>
    </row>
    <row r="74">
      <c r="A74" s="157">
        <v>22</v>
      </c>
      <c r="B74" s="31" t="s">
        <v>71</v>
      </c>
      <c r="C74" s="33">
        <v>94.599999999999994</v>
      </c>
      <c r="D74" s="34" t="s">
        <v>47</v>
      </c>
      <c r="E74" s="45">
        <v>3</v>
      </c>
      <c r="F74" s="36">
        <v>25</v>
      </c>
      <c r="G74" s="64">
        <v>3</v>
      </c>
      <c r="H74" s="63">
        <v>24</v>
      </c>
      <c r="I74" s="47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>
        <f t="shared" si="116"/>
        <v>49</v>
      </c>
      <c r="AD74" s="32">
        <v>21</v>
      </c>
      <c r="AE74" s="160"/>
      <c r="AG74" s="59"/>
      <c r="AH74" s="50"/>
      <c r="AI74" s="40"/>
      <c r="AJ74" s="40"/>
      <c r="AK74" s="29"/>
      <c r="AL74" s="59"/>
      <c r="AM74" s="59"/>
    </row>
    <row r="75">
      <c r="A75" s="157">
        <v>23</v>
      </c>
      <c r="B75" s="31" t="s">
        <v>57</v>
      </c>
      <c r="C75" s="33">
        <v>77.799999999999997</v>
      </c>
      <c r="D75" s="34" t="s">
        <v>58</v>
      </c>
      <c r="E75" s="45">
        <v>6</v>
      </c>
      <c r="F75" s="36">
        <v>19</v>
      </c>
      <c r="G75" s="64">
        <v>2</v>
      </c>
      <c r="H75" s="63">
        <v>28</v>
      </c>
      <c r="I75" s="47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>
        <f t="shared" si="116"/>
        <v>47</v>
      </c>
      <c r="AD75" s="32">
        <v>22</v>
      </c>
      <c r="AE75" s="160"/>
      <c r="AG75" s="59"/>
      <c r="AH75" s="59"/>
      <c r="AI75" s="59"/>
      <c r="AJ75" s="59"/>
      <c r="AK75" s="59"/>
      <c r="AL75" s="59"/>
      <c r="AM75" s="59"/>
    </row>
    <row r="76">
      <c r="A76" s="157">
        <v>24</v>
      </c>
      <c r="B76" s="31" t="s">
        <v>220</v>
      </c>
      <c r="C76" s="34">
        <v>77.400000000000006</v>
      </c>
      <c r="D76" s="34" t="s">
        <v>221</v>
      </c>
      <c r="E76" s="45"/>
      <c r="F76" s="36"/>
      <c r="G76" s="161"/>
      <c r="H76" s="36"/>
      <c r="I76" s="64">
        <v>1</v>
      </c>
      <c r="J76" s="63">
        <v>35</v>
      </c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>
        <f t="shared" si="116"/>
        <v>35</v>
      </c>
      <c r="AD76" s="32">
        <v>23</v>
      </c>
      <c r="AE76" s="160"/>
      <c r="AG76" s="59"/>
      <c r="AH76" s="59"/>
      <c r="AI76" s="59"/>
      <c r="AJ76" s="59"/>
      <c r="AK76" s="59"/>
      <c r="AL76" s="59"/>
      <c r="AM76" s="59"/>
    </row>
    <row r="77">
      <c r="A77" s="157">
        <v>25</v>
      </c>
      <c r="B77" s="31" t="s">
        <v>324</v>
      </c>
      <c r="C77" s="34" t="s">
        <v>325</v>
      </c>
      <c r="D77" s="34" t="s">
        <v>326</v>
      </c>
      <c r="E77" s="45"/>
      <c r="F77" s="36"/>
      <c r="G77" s="161"/>
      <c r="H77" s="36"/>
      <c r="I77" s="47"/>
      <c r="J77" s="32"/>
      <c r="K77" s="32"/>
      <c r="L77" s="32"/>
      <c r="M77" s="32">
        <v>1</v>
      </c>
      <c r="N77" s="32">
        <v>35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>
        <f t="shared" si="116"/>
        <v>35</v>
      </c>
      <c r="AD77" s="32">
        <v>23</v>
      </c>
      <c r="AE77" s="160"/>
      <c r="AG77" s="59"/>
      <c r="AH77" s="59"/>
      <c r="AI77" s="59"/>
      <c r="AJ77" s="59"/>
      <c r="AK77" s="59"/>
      <c r="AL77" s="59"/>
      <c r="AM77" s="59"/>
    </row>
    <row r="78">
      <c r="A78" s="157">
        <v>26</v>
      </c>
      <c r="B78" s="31" t="s">
        <v>81</v>
      </c>
      <c r="C78" s="33">
        <v>109</v>
      </c>
      <c r="D78" s="34" t="s">
        <v>82</v>
      </c>
      <c r="E78" s="45">
        <v>1</v>
      </c>
      <c r="F78" s="36">
        <v>33</v>
      </c>
      <c r="G78" s="161"/>
      <c r="H78" s="36"/>
      <c r="I78" s="47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>
        <f t="shared" si="116"/>
        <v>33</v>
      </c>
      <c r="AD78" s="32">
        <v>24</v>
      </c>
      <c r="AE78" s="160"/>
      <c r="AG78" s="59"/>
      <c r="AH78" s="59"/>
      <c r="AI78" s="59"/>
      <c r="AJ78" s="59"/>
      <c r="AK78" s="59"/>
      <c r="AL78" s="59"/>
      <c r="AM78" s="59"/>
    </row>
    <row r="79">
      <c r="A79" s="157">
        <v>27</v>
      </c>
      <c r="B79" s="31" t="s">
        <v>318</v>
      </c>
      <c r="C79" s="34">
        <v>72.5</v>
      </c>
      <c r="D79" s="34" t="s">
        <v>319</v>
      </c>
      <c r="E79" s="45"/>
      <c r="F79" s="36"/>
      <c r="G79" s="161"/>
      <c r="H79" s="36"/>
      <c r="I79" s="47"/>
      <c r="J79" s="32"/>
      <c r="K79" s="32"/>
      <c r="L79" s="32"/>
      <c r="M79" s="32">
        <v>2</v>
      </c>
      <c r="N79" s="32">
        <v>33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>
        <f t="shared" si="116"/>
        <v>33</v>
      </c>
      <c r="AD79" s="32">
        <v>24</v>
      </c>
      <c r="AE79" s="160"/>
      <c r="AG79" s="59"/>
      <c r="AH79" s="59"/>
      <c r="AI79" s="59"/>
      <c r="AJ79" s="59"/>
      <c r="AK79" s="59"/>
      <c r="AL79" s="59"/>
      <c r="AM79" s="59"/>
    </row>
    <row r="80">
      <c r="A80" s="157">
        <v>28</v>
      </c>
      <c r="B80" s="31" t="s">
        <v>389</v>
      </c>
      <c r="C80" s="34">
        <v>65</v>
      </c>
      <c r="D80" s="34" t="s">
        <v>23</v>
      </c>
      <c r="E80" s="45"/>
      <c r="F80" s="36"/>
      <c r="G80" s="161"/>
      <c r="H80" s="36"/>
      <c r="I80" s="47"/>
      <c r="J80" s="32"/>
      <c r="K80" s="32"/>
      <c r="L80" s="32"/>
      <c r="M80" s="32"/>
      <c r="N80" s="32"/>
      <c r="O80" s="32">
        <v>1</v>
      </c>
      <c r="P80" s="32">
        <v>33</v>
      </c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>
        <f t="shared" si="116"/>
        <v>33</v>
      </c>
      <c r="AD80" s="32">
        <v>24</v>
      </c>
      <c r="AE80" s="160"/>
      <c r="AG80" s="59"/>
      <c r="AH80" s="59"/>
      <c r="AI80" s="59"/>
      <c r="AJ80" s="59"/>
      <c r="AK80" s="59"/>
      <c r="AL80" s="59"/>
      <c r="AM80" s="59"/>
    </row>
    <row r="81">
      <c r="A81" s="157">
        <v>29</v>
      </c>
      <c r="B81" s="31" t="s">
        <v>391</v>
      </c>
      <c r="C81" s="34">
        <v>98</v>
      </c>
      <c r="D81" s="34" t="s">
        <v>23</v>
      </c>
      <c r="E81" s="45"/>
      <c r="F81" s="36"/>
      <c r="G81" s="161"/>
      <c r="H81" s="36"/>
      <c r="I81" s="47"/>
      <c r="J81" s="32"/>
      <c r="K81" s="32"/>
      <c r="L81" s="32"/>
      <c r="M81" s="32"/>
      <c r="N81" s="32"/>
      <c r="O81" s="32">
        <v>1</v>
      </c>
      <c r="P81" s="32">
        <v>32</v>
      </c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>
        <f t="shared" si="116"/>
        <v>32</v>
      </c>
      <c r="AD81" s="32">
        <v>25</v>
      </c>
      <c r="AE81" s="160"/>
      <c r="AG81" s="59"/>
      <c r="AH81" s="59"/>
      <c r="AI81" s="59"/>
      <c r="AJ81" s="59"/>
      <c r="AK81" s="59"/>
      <c r="AL81" s="59"/>
      <c r="AM81" s="59"/>
    </row>
    <row r="82">
      <c r="A82" s="157">
        <v>30</v>
      </c>
      <c r="B82" s="31" t="s">
        <v>328</v>
      </c>
      <c r="C82" s="34">
        <v>89</v>
      </c>
      <c r="D82" s="34" t="s">
        <v>23</v>
      </c>
      <c r="E82" s="45"/>
      <c r="F82" s="36"/>
      <c r="G82" s="161"/>
      <c r="H82" s="36"/>
      <c r="I82" s="47"/>
      <c r="J82" s="32"/>
      <c r="K82" s="32"/>
      <c r="L82" s="32"/>
      <c r="M82" s="32">
        <v>3</v>
      </c>
      <c r="N82" s="32">
        <v>30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>
        <f t="shared" si="116"/>
        <v>30</v>
      </c>
      <c r="AD82" s="32">
        <v>26</v>
      </c>
      <c r="AE82" s="160"/>
      <c r="AG82" s="59"/>
      <c r="AH82" s="59"/>
      <c r="AI82" s="59"/>
      <c r="AJ82" s="59"/>
      <c r="AK82" s="59"/>
      <c r="AL82" s="59"/>
      <c r="AM82" s="59"/>
    </row>
    <row r="83">
      <c r="A83" s="157">
        <v>31</v>
      </c>
      <c r="B83" s="31" t="s">
        <v>463</v>
      </c>
      <c r="C83" s="131">
        <v>98</v>
      </c>
      <c r="D83" s="131" t="s">
        <v>461</v>
      </c>
      <c r="E83" s="45"/>
      <c r="F83" s="36"/>
      <c r="G83" s="161"/>
      <c r="H83" s="36"/>
      <c r="I83" s="47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>
        <v>1</v>
      </c>
      <c r="AB83" s="32">
        <v>30</v>
      </c>
      <c r="AC83" s="32">
        <f t="shared" si="116"/>
        <v>30</v>
      </c>
      <c r="AD83" s="32">
        <v>26</v>
      </c>
      <c r="AE83" s="160"/>
      <c r="AG83" s="59"/>
      <c r="AH83" s="59"/>
      <c r="AI83" s="59"/>
      <c r="AJ83" s="59"/>
      <c r="AK83" s="59"/>
      <c r="AL83" s="59"/>
      <c r="AM83" s="59"/>
    </row>
    <row r="84">
      <c r="A84" s="157">
        <v>32</v>
      </c>
      <c r="B84" s="178" t="s">
        <v>464</v>
      </c>
      <c r="C84" s="131">
        <v>94.900000000000006</v>
      </c>
      <c r="D84" s="131" t="s">
        <v>462</v>
      </c>
      <c r="E84" s="45"/>
      <c r="F84" s="36"/>
      <c r="G84" s="161"/>
      <c r="H84" s="36"/>
      <c r="I84" s="47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>
        <v>1</v>
      </c>
      <c r="AB84" s="32">
        <v>30</v>
      </c>
      <c r="AC84" s="32">
        <f t="shared" si="116"/>
        <v>30</v>
      </c>
      <c r="AD84" s="32">
        <v>26</v>
      </c>
      <c r="AE84" s="160"/>
      <c r="AG84" s="59"/>
      <c r="AH84" s="59"/>
      <c r="AI84" s="59"/>
      <c r="AJ84" s="59"/>
      <c r="AK84" s="59"/>
      <c r="AL84" s="59"/>
      <c r="AM84" s="59"/>
    </row>
    <row r="85">
      <c r="A85" s="157">
        <v>33</v>
      </c>
      <c r="B85" s="178" t="s">
        <v>465</v>
      </c>
      <c r="C85" s="131">
        <v>80</v>
      </c>
      <c r="D85" s="131" t="s">
        <v>461</v>
      </c>
      <c r="E85" s="45"/>
      <c r="F85" s="36"/>
      <c r="G85" s="161"/>
      <c r="H85" s="36"/>
      <c r="I85" s="47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>
        <v>1</v>
      </c>
      <c r="AB85" s="32">
        <v>30</v>
      </c>
      <c r="AC85" s="32">
        <f t="shared" si="116"/>
        <v>30</v>
      </c>
      <c r="AD85" s="32">
        <v>26</v>
      </c>
      <c r="AE85" s="160"/>
      <c r="AG85" s="59"/>
      <c r="AH85" s="59"/>
      <c r="AI85" s="59"/>
      <c r="AJ85" s="59"/>
      <c r="AK85" s="59"/>
      <c r="AL85" s="59"/>
      <c r="AM85" s="59"/>
    </row>
    <row r="86">
      <c r="A86" s="157">
        <v>34</v>
      </c>
      <c r="B86" s="31" t="s">
        <v>187</v>
      </c>
      <c r="C86" s="34">
        <v>80.099999999999994</v>
      </c>
      <c r="D86" s="34" t="s">
        <v>37</v>
      </c>
      <c r="E86" s="162"/>
      <c r="F86" s="162"/>
      <c r="G86" s="64">
        <v>2</v>
      </c>
      <c r="H86" s="63">
        <v>28</v>
      </c>
      <c r="I86" s="47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>
        <f t="shared" si="116"/>
        <v>28</v>
      </c>
      <c r="AD86" s="32">
        <v>27</v>
      </c>
      <c r="AE86" s="160"/>
      <c r="AG86" s="59"/>
      <c r="AH86" s="59"/>
      <c r="AI86" s="59"/>
      <c r="AJ86" s="59"/>
      <c r="AK86" s="59"/>
      <c r="AL86" s="59"/>
      <c r="AM86" s="59"/>
    </row>
    <row r="87">
      <c r="A87" s="157">
        <v>35</v>
      </c>
      <c r="B87" s="31" t="s">
        <v>61</v>
      </c>
      <c r="C87" s="33">
        <v>80.099999999999994</v>
      </c>
      <c r="D87" s="34" t="s">
        <v>62</v>
      </c>
      <c r="E87" s="45">
        <v>2</v>
      </c>
      <c r="F87" s="36">
        <v>28</v>
      </c>
      <c r="G87" s="161"/>
      <c r="H87" s="36"/>
      <c r="I87" s="47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>
        <f t="shared" si="116"/>
        <v>28</v>
      </c>
      <c r="AD87" s="32">
        <v>27</v>
      </c>
      <c r="AE87" s="160"/>
      <c r="AG87" s="59"/>
      <c r="AH87" s="59"/>
      <c r="AI87" s="59"/>
      <c r="AJ87" s="59"/>
      <c r="AK87" s="59"/>
      <c r="AL87" s="59"/>
      <c r="AM87" s="59"/>
    </row>
    <row r="88">
      <c r="A88" s="157">
        <v>36</v>
      </c>
      <c r="B88" s="31" t="s">
        <v>329</v>
      </c>
      <c r="C88" s="34">
        <v>87</v>
      </c>
      <c r="D88" s="34" t="s">
        <v>23</v>
      </c>
      <c r="E88" s="45"/>
      <c r="F88" s="36"/>
      <c r="G88" s="161"/>
      <c r="H88" s="36"/>
      <c r="I88" s="47"/>
      <c r="J88" s="32"/>
      <c r="K88" s="32"/>
      <c r="L88" s="32"/>
      <c r="M88" s="32">
        <v>4</v>
      </c>
      <c r="N88" s="32">
        <v>28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>
        <f t="shared" si="116"/>
        <v>28</v>
      </c>
      <c r="AD88" s="32">
        <v>27</v>
      </c>
      <c r="AE88" s="160"/>
      <c r="AG88" s="59"/>
      <c r="AH88" s="59"/>
      <c r="AI88" s="59"/>
      <c r="AJ88" s="59"/>
      <c r="AK88" s="59"/>
      <c r="AL88" s="59"/>
      <c r="AM88" s="59"/>
    </row>
    <row r="89">
      <c r="A89" s="157">
        <v>37</v>
      </c>
      <c r="B89" s="31" t="s">
        <v>413</v>
      </c>
      <c r="C89" s="34">
        <v>114.3</v>
      </c>
      <c r="D89" s="34" t="s">
        <v>414</v>
      </c>
      <c r="E89" s="45"/>
      <c r="F89" s="36"/>
      <c r="G89" s="161"/>
      <c r="H89" s="36"/>
      <c r="I89" s="47"/>
      <c r="J89" s="32"/>
      <c r="K89" s="32"/>
      <c r="L89" s="32"/>
      <c r="M89" s="32"/>
      <c r="N89" s="32"/>
      <c r="O89" s="32"/>
      <c r="P89" s="32"/>
      <c r="Q89" s="32"/>
      <c r="R89" s="32"/>
      <c r="S89" s="32">
        <v>2</v>
      </c>
      <c r="T89" s="32">
        <v>28</v>
      </c>
      <c r="U89" s="32"/>
      <c r="V89" s="32"/>
      <c r="W89" s="32"/>
      <c r="X89" s="32"/>
      <c r="Y89" s="32"/>
      <c r="Z89" s="32"/>
      <c r="AA89" s="32"/>
      <c r="AB89" s="32"/>
      <c r="AC89" s="32">
        <f t="shared" si="116"/>
        <v>28</v>
      </c>
      <c r="AD89" s="32">
        <v>27</v>
      </c>
      <c r="AE89" s="160"/>
      <c r="AG89" s="59"/>
      <c r="AH89" s="59"/>
      <c r="AI89" s="59"/>
      <c r="AJ89" s="59"/>
      <c r="AK89" s="59"/>
      <c r="AL89" s="59"/>
      <c r="AM89" s="59"/>
    </row>
    <row r="90">
      <c r="A90" s="157">
        <v>38</v>
      </c>
      <c r="B90" s="31" t="s">
        <v>78</v>
      </c>
      <c r="C90" s="33">
        <v>97</v>
      </c>
      <c r="D90" s="34" t="s">
        <v>37</v>
      </c>
      <c r="E90" s="45">
        <v>2</v>
      </c>
      <c r="F90" s="36">
        <v>27</v>
      </c>
      <c r="G90" s="161"/>
      <c r="H90" s="36"/>
      <c r="I90" s="47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>
        <f t="shared" si="116"/>
        <v>27</v>
      </c>
      <c r="AD90" s="32">
        <v>28</v>
      </c>
      <c r="AE90" s="160"/>
      <c r="AG90" s="59"/>
      <c r="AH90" s="59"/>
      <c r="AI90" s="59"/>
      <c r="AJ90" s="59"/>
      <c r="AK90" s="59"/>
      <c r="AL90" s="59"/>
      <c r="AM90" s="59"/>
    </row>
    <row r="91">
      <c r="A91" s="157">
        <v>39</v>
      </c>
      <c r="B91" s="31" t="s">
        <v>330</v>
      </c>
      <c r="C91" s="34">
        <v>87.400000000000006</v>
      </c>
      <c r="D91" s="34" t="s">
        <v>331</v>
      </c>
      <c r="E91" s="45"/>
      <c r="F91" s="36"/>
      <c r="G91" s="161"/>
      <c r="H91" s="36"/>
      <c r="I91" s="47"/>
      <c r="J91" s="32"/>
      <c r="K91" s="32"/>
      <c r="L91" s="32"/>
      <c r="M91" s="32">
        <v>5</v>
      </c>
      <c r="N91" s="32">
        <v>26</v>
      </c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>
        <f t="shared" si="116"/>
        <v>26</v>
      </c>
      <c r="AD91" s="32">
        <v>29</v>
      </c>
      <c r="AE91" s="160"/>
      <c r="AG91" s="59"/>
      <c r="AH91" s="59"/>
      <c r="AI91" s="59"/>
      <c r="AJ91" s="59"/>
      <c r="AK91" s="59"/>
      <c r="AL91" s="59"/>
      <c r="AM91" s="59"/>
    </row>
    <row r="92">
      <c r="A92" s="157">
        <v>40</v>
      </c>
      <c r="B92" s="31" t="s">
        <v>260</v>
      </c>
      <c r="C92" s="34" t="s">
        <v>259</v>
      </c>
      <c r="D92" s="34" t="s">
        <v>25</v>
      </c>
      <c r="E92" s="45"/>
      <c r="F92" s="36"/>
      <c r="G92" s="161"/>
      <c r="H92" s="36"/>
      <c r="I92" s="47"/>
      <c r="J92" s="32"/>
      <c r="K92" s="32">
        <v>3</v>
      </c>
      <c r="L92" s="32">
        <v>25</v>
      </c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>
        <f t="shared" si="116"/>
        <v>25</v>
      </c>
      <c r="AD92" s="32">
        <v>30</v>
      </c>
      <c r="AE92" s="160"/>
      <c r="AG92" s="59"/>
      <c r="AH92" s="59"/>
      <c r="AI92" s="59"/>
      <c r="AJ92" s="59"/>
      <c r="AK92" s="59"/>
      <c r="AL92" s="59"/>
      <c r="AM92" s="59"/>
    </row>
    <row r="93">
      <c r="A93" s="157">
        <v>41</v>
      </c>
      <c r="B93" s="31" t="s">
        <v>222</v>
      </c>
      <c r="C93" s="34">
        <v>81</v>
      </c>
      <c r="D93" s="34" t="s">
        <v>23</v>
      </c>
      <c r="E93" s="45"/>
      <c r="F93" s="36"/>
      <c r="G93" s="161"/>
      <c r="H93" s="36"/>
      <c r="I93" s="64">
        <v>3</v>
      </c>
      <c r="J93" s="63">
        <v>23</v>
      </c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>
        <f t="shared" si="116"/>
        <v>23</v>
      </c>
      <c r="AD93" s="32">
        <v>31</v>
      </c>
      <c r="AE93" s="160"/>
      <c r="AG93" s="59"/>
      <c r="AH93" s="59"/>
      <c r="AI93" s="59"/>
      <c r="AJ93" s="59"/>
      <c r="AK93" s="59"/>
      <c r="AL93" s="59"/>
      <c r="AM93" s="59"/>
    </row>
    <row r="94">
      <c r="A94" s="157">
        <v>42</v>
      </c>
      <c r="B94" s="31" t="s">
        <v>65</v>
      </c>
      <c r="C94" s="33">
        <v>84.700000000000003</v>
      </c>
      <c r="D94" s="34" t="s">
        <v>66</v>
      </c>
      <c r="E94" s="45">
        <v>4</v>
      </c>
      <c r="F94" s="36">
        <v>23</v>
      </c>
      <c r="G94" s="161"/>
      <c r="H94" s="36"/>
      <c r="I94" s="47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>
        <f t="shared" si="116"/>
        <v>23</v>
      </c>
      <c r="AD94" s="32">
        <v>31</v>
      </c>
      <c r="AE94" s="160"/>
      <c r="AG94" s="59"/>
      <c r="AH94" s="59"/>
      <c r="AI94" s="59"/>
      <c r="AJ94" s="59"/>
      <c r="AK94" s="59"/>
      <c r="AL94" s="59"/>
      <c r="AM94" s="59"/>
    </row>
    <row r="95">
      <c r="A95" s="157">
        <v>43</v>
      </c>
      <c r="B95" s="31" t="s">
        <v>401</v>
      </c>
      <c r="C95" s="34">
        <v>76.099999999999994</v>
      </c>
      <c r="D95" s="34" t="s">
        <v>402</v>
      </c>
      <c r="E95" s="45"/>
      <c r="F95" s="36"/>
      <c r="G95" s="161"/>
      <c r="H95" s="36"/>
      <c r="I95" s="47"/>
      <c r="J95" s="32"/>
      <c r="K95" s="32"/>
      <c r="L95" s="32"/>
      <c r="M95" s="32"/>
      <c r="N95" s="32"/>
      <c r="O95" s="32"/>
      <c r="P95" s="32"/>
      <c r="Q95" s="32">
        <v>3</v>
      </c>
      <c r="R95" s="32">
        <v>23</v>
      </c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>
        <f t="shared" si="116"/>
        <v>23</v>
      </c>
      <c r="AD95" s="32">
        <v>31</v>
      </c>
      <c r="AE95" s="160"/>
      <c r="AG95" s="59"/>
      <c r="AH95" s="59"/>
      <c r="AI95" s="59"/>
      <c r="AJ95" s="59"/>
      <c r="AK95" s="59"/>
      <c r="AL95" s="59"/>
      <c r="AM95" s="59"/>
    </row>
    <row r="96">
      <c r="A96" s="165">
        <v>44</v>
      </c>
      <c r="B96" s="179" t="s">
        <v>190</v>
      </c>
      <c r="C96" s="180">
        <v>99</v>
      </c>
      <c r="D96" s="180" t="s">
        <v>191</v>
      </c>
      <c r="E96" s="181"/>
      <c r="F96" s="181"/>
      <c r="G96" s="182">
        <v>4</v>
      </c>
      <c r="H96" s="183">
        <v>22</v>
      </c>
      <c r="I96" s="184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32">
        <f t="shared" si="116"/>
        <v>22</v>
      </c>
      <c r="AD96" s="185">
        <v>32</v>
      </c>
      <c r="AE96" s="186"/>
      <c r="AG96" s="59"/>
      <c r="AH96" s="59"/>
      <c r="AI96" s="59"/>
      <c r="AJ96" s="59"/>
      <c r="AK96" s="59"/>
      <c r="AL96" s="59"/>
      <c r="AM96" s="59"/>
    </row>
    <row r="97">
      <c r="A97" s="187">
        <v>45</v>
      </c>
      <c r="B97" s="188" t="s">
        <v>67</v>
      </c>
      <c r="C97" s="189">
        <v>82.599999999999994</v>
      </c>
      <c r="D97" s="119" t="s">
        <v>68</v>
      </c>
      <c r="E97" s="190">
        <v>5</v>
      </c>
      <c r="F97" s="191">
        <v>20</v>
      </c>
      <c r="G97" s="192"/>
      <c r="H97" s="191"/>
      <c r="I97" s="193"/>
      <c r="J97" s="194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32">
        <f t="shared" si="116"/>
        <v>20</v>
      </c>
      <c r="AD97" s="194">
        <v>33</v>
      </c>
      <c r="AE97" s="195"/>
      <c r="AG97" s="59"/>
      <c r="AH97" s="59"/>
      <c r="AI97" s="59"/>
      <c r="AJ97" s="59"/>
      <c r="AK97" s="59"/>
      <c r="AL97" s="59"/>
      <c r="AM97" s="59"/>
    </row>
    <row r="98">
      <c r="A98" s="187">
        <v>46</v>
      </c>
      <c r="B98" s="196" t="s">
        <v>261</v>
      </c>
      <c r="C98" s="119">
        <v>86</v>
      </c>
      <c r="D98" s="197" t="s">
        <v>262</v>
      </c>
      <c r="E98" s="190"/>
      <c r="F98" s="191"/>
      <c r="G98" s="192"/>
      <c r="H98" s="191"/>
      <c r="I98" s="193"/>
      <c r="J98" s="194"/>
      <c r="K98" s="194">
        <v>4</v>
      </c>
      <c r="L98" s="194">
        <v>20</v>
      </c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32">
        <f t="shared" si="116"/>
        <v>20</v>
      </c>
      <c r="AD98" s="194">
        <v>33</v>
      </c>
      <c r="AE98" s="195"/>
      <c r="AG98" s="59"/>
      <c r="AH98" s="59"/>
      <c r="AI98" s="59"/>
      <c r="AJ98" s="59"/>
      <c r="AK98" s="59"/>
      <c r="AL98" s="59"/>
      <c r="AM98" s="59"/>
    </row>
    <row r="99">
      <c r="A99" s="198">
        <v>47</v>
      </c>
      <c r="B99" s="199" t="s">
        <v>75</v>
      </c>
      <c r="C99" s="189">
        <v>90.599999999999994</v>
      </c>
      <c r="D99" s="119" t="s">
        <v>20</v>
      </c>
      <c r="E99" s="190">
        <v>6</v>
      </c>
      <c r="F99" s="191">
        <v>16</v>
      </c>
      <c r="G99" s="192"/>
      <c r="H99" s="191"/>
      <c r="I99" s="193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32">
        <f t="shared" si="116"/>
        <v>16</v>
      </c>
      <c r="AD99" s="194">
        <v>34</v>
      </c>
      <c r="AE99" s="195"/>
      <c r="AG99" s="59"/>
      <c r="AH99" s="59"/>
      <c r="AI99" s="59"/>
      <c r="AJ99" s="59"/>
      <c r="AK99" s="59"/>
      <c r="AL99" s="59"/>
      <c r="AM99" s="59"/>
    </row>
    <row r="100">
      <c r="A100" s="200" t="s">
        <v>83</v>
      </c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2"/>
    </row>
    <row r="101">
      <c r="A101" s="157">
        <v>1</v>
      </c>
      <c r="B101" s="31" t="s">
        <v>86</v>
      </c>
      <c r="C101" s="33">
        <v>69</v>
      </c>
      <c r="D101" s="34" t="s">
        <v>20</v>
      </c>
      <c r="E101" s="45">
        <v>1</v>
      </c>
      <c r="F101" s="36">
        <v>30</v>
      </c>
      <c r="G101" s="45">
        <v>1</v>
      </c>
      <c r="H101" s="36">
        <v>30</v>
      </c>
      <c r="I101" s="164">
        <v>1</v>
      </c>
      <c r="J101" s="32">
        <v>30</v>
      </c>
      <c r="K101" s="32"/>
      <c r="L101" s="32"/>
      <c r="M101" s="32">
        <v>1</v>
      </c>
      <c r="N101" s="32">
        <v>33</v>
      </c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>
        <f>H101+F101+J101+L101+N101+P101+R101+T101+V101+X101+Z101+AB101</f>
        <v>123</v>
      </c>
      <c r="AD101" s="32">
        <v>1</v>
      </c>
      <c r="AE101" s="160"/>
    </row>
    <row r="102">
      <c r="A102" s="157">
        <v>2</v>
      </c>
      <c r="B102" s="31" t="s">
        <v>85</v>
      </c>
      <c r="C102" s="33">
        <v>66.099999999999994</v>
      </c>
      <c r="D102" s="34" t="s">
        <v>20</v>
      </c>
      <c r="E102" s="45">
        <v>1</v>
      </c>
      <c r="F102" s="36">
        <v>30</v>
      </c>
      <c r="G102" s="45">
        <v>1</v>
      </c>
      <c r="H102" s="36">
        <v>30</v>
      </c>
      <c r="I102" s="164">
        <v>1</v>
      </c>
      <c r="J102" s="32">
        <v>30</v>
      </c>
      <c r="K102" s="32">
        <v>1</v>
      </c>
      <c r="L102" s="32">
        <v>30</v>
      </c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>
        <f>H102+F102+J102+L102+N102+P102+R102+T102+V102+X102+Z102+AB102</f>
        <v>120</v>
      </c>
      <c r="AD102" s="32">
        <v>2</v>
      </c>
      <c r="AE102" s="160"/>
    </row>
    <row r="103">
      <c r="A103" s="157">
        <v>3</v>
      </c>
      <c r="B103" s="31" t="s">
        <v>193</v>
      </c>
      <c r="C103" s="34">
        <v>51</v>
      </c>
      <c r="D103" s="34" t="s">
        <v>137</v>
      </c>
      <c r="E103" s="162"/>
      <c r="F103" s="162"/>
      <c r="G103" s="45">
        <v>1</v>
      </c>
      <c r="H103" s="36">
        <v>30</v>
      </c>
      <c r="I103" s="164">
        <v>1</v>
      </c>
      <c r="J103" s="32">
        <v>30</v>
      </c>
      <c r="K103" s="32">
        <v>1</v>
      </c>
      <c r="L103" s="32">
        <v>30</v>
      </c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>
        <f>H103+F103+J103+L103+N103+P103+R103+T103+V103+X103+Z103+AB103</f>
        <v>90</v>
      </c>
      <c r="AD103" s="32">
        <v>3</v>
      </c>
      <c r="AE103" s="160"/>
    </row>
    <row r="104">
      <c r="A104" s="157">
        <v>4</v>
      </c>
      <c r="B104" s="31" t="s">
        <v>415</v>
      </c>
      <c r="C104" s="34">
        <v>64.099999999999994</v>
      </c>
      <c r="D104" s="34" t="s">
        <v>414</v>
      </c>
      <c r="E104" s="45"/>
      <c r="F104" s="36"/>
      <c r="G104" s="161"/>
      <c r="H104" s="36"/>
      <c r="I104" s="164"/>
      <c r="J104" s="32"/>
      <c r="K104" s="32"/>
      <c r="L104" s="32"/>
      <c r="M104" s="32"/>
      <c r="N104" s="32"/>
      <c r="O104" s="32"/>
      <c r="P104" s="32"/>
      <c r="Q104" s="32"/>
      <c r="R104" s="32"/>
      <c r="S104" s="32">
        <v>1</v>
      </c>
      <c r="T104" s="32">
        <v>35</v>
      </c>
      <c r="U104" s="32"/>
      <c r="V104" s="32"/>
      <c r="W104" s="32"/>
      <c r="X104" s="32"/>
      <c r="Y104" s="32"/>
      <c r="Z104" s="32"/>
      <c r="AA104" s="32"/>
      <c r="AB104" s="32"/>
      <c r="AC104" s="32">
        <f t="shared" ref="AC104:AC118" si="117">H104+F104+J104+L104+N104+P104+R104+T104+V104+X104+Z104+AB104</f>
        <v>35</v>
      </c>
      <c r="AD104" s="32">
        <v>4</v>
      </c>
      <c r="AE104" s="160"/>
    </row>
    <row r="105">
      <c r="A105" s="157">
        <v>5</v>
      </c>
      <c r="B105" s="31" t="s">
        <v>416</v>
      </c>
      <c r="C105" s="34">
        <v>79.700000000000003</v>
      </c>
      <c r="D105" s="34" t="s">
        <v>77</v>
      </c>
      <c r="E105" s="45"/>
      <c r="F105" s="36"/>
      <c r="G105" s="161"/>
      <c r="H105" s="36"/>
      <c r="I105" s="164"/>
      <c r="J105" s="32"/>
      <c r="K105" s="32"/>
      <c r="L105" s="32"/>
      <c r="M105" s="32"/>
      <c r="N105" s="32"/>
      <c r="O105" s="32"/>
      <c r="P105" s="32"/>
      <c r="Q105" s="32"/>
      <c r="R105" s="32"/>
      <c r="S105" s="32">
        <v>1</v>
      </c>
      <c r="T105" s="32">
        <v>35</v>
      </c>
      <c r="U105" s="32"/>
      <c r="V105" s="32"/>
      <c r="W105" s="32"/>
      <c r="X105" s="32"/>
      <c r="Y105" s="32"/>
      <c r="Z105" s="32"/>
      <c r="AA105" s="32"/>
      <c r="AB105" s="32"/>
      <c r="AC105" s="32">
        <f t="shared" si="117"/>
        <v>35</v>
      </c>
      <c r="AD105" s="32">
        <v>4</v>
      </c>
      <c r="AE105" s="160"/>
    </row>
    <row r="106">
      <c r="A106" s="157">
        <v>6</v>
      </c>
      <c r="B106" s="31" t="s">
        <v>271</v>
      </c>
      <c r="C106" s="34">
        <v>74</v>
      </c>
      <c r="D106" s="34" t="s">
        <v>25</v>
      </c>
      <c r="E106" s="45"/>
      <c r="F106" s="36"/>
      <c r="G106" s="161"/>
      <c r="H106" s="36"/>
      <c r="I106" s="164"/>
      <c r="J106" s="32"/>
      <c r="K106" s="32">
        <v>1</v>
      </c>
      <c r="L106" s="32">
        <v>33</v>
      </c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>
        <f t="shared" si="117"/>
        <v>33</v>
      </c>
      <c r="AD106" s="32">
        <v>5</v>
      </c>
      <c r="AE106" s="160"/>
    </row>
    <row r="107">
      <c r="A107" s="157">
        <v>7</v>
      </c>
      <c r="B107" s="31" t="s">
        <v>334</v>
      </c>
      <c r="C107" s="34">
        <v>54.299999999999997</v>
      </c>
      <c r="D107" s="34" t="s">
        <v>25</v>
      </c>
      <c r="E107" s="45"/>
      <c r="F107" s="36"/>
      <c r="G107" s="161"/>
      <c r="H107" s="36"/>
      <c r="I107" s="164"/>
      <c r="J107" s="32"/>
      <c r="K107" s="32"/>
      <c r="L107" s="32"/>
      <c r="M107" s="32">
        <v>1</v>
      </c>
      <c r="N107" s="32">
        <v>33</v>
      </c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>
        <f t="shared" si="117"/>
        <v>33</v>
      </c>
      <c r="AD107" s="32">
        <v>5</v>
      </c>
      <c r="AE107" s="160"/>
    </row>
    <row r="108">
      <c r="A108" s="157">
        <v>8</v>
      </c>
      <c r="B108" s="31" t="s">
        <v>335</v>
      </c>
      <c r="C108" s="34">
        <v>60.700000000000003</v>
      </c>
      <c r="D108" s="34" t="s">
        <v>336</v>
      </c>
      <c r="E108" s="45"/>
      <c r="F108" s="36"/>
      <c r="G108" s="161"/>
      <c r="H108" s="36"/>
      <c r="I108" s="164"/>
      <c r="J108" s="32"/>
      <c r="K108" s="32"/>
      <c r="L108" s="32"/>
      <c r="M108" s="32">
        <v>1</v>
      </c>
      <c r="N108" s="32">
        <v>33</v>
      </c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>
        <f t="shared" si="117"/>
        <v>33</v>
      </c>
      <c r="AD108" s="32">
        <v>5</v>
      </c>
      <c r="AE108" s="160"/>
    </row>
    <row r="109">
      <c r="A109" s="157">
        <v>9</v>
      </c>
      <c r="B109" s="31" t="s">
        <v>84</v>
      </c>
      <c r="C109" s="33">
        <v>47</v>
      </c>
      <c r="D109" s="34" t="s">
        <v>37</v>
      </c>
      <c r="E109" s="45">
        <v>1</v>
      </c>
      <c r="F109" s="36">
        <v>30</v>
      </c>
      <c r="G109" s="161"/>
      <c r="H109" s="36"/>
      <c r="I109" s="164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>
        <f t="shared" si="117"/>
        <v>30</v>
      </c>
      <c r="AD109" s="32">
        <v>6</v>
      </c>
      <c r="AE109" s="160"/>
    </row>
    <row r="110">
      <c r="A110" s="157">
        <v>10</v>
      </c>
      <c r="B110" s="31" t="s">
        <v>270</v>
      </c>
      <c r="C110" s="34">
        <v>71.5</v>
      </c>
      <c r="D110" s="34" t="s">
        <v>224</v>
      </c>
      <c r="E110" s="45"/>
      <c r="F110" s="36"/>
      <c r="G110" s="161"/>
      <c r="H110" s="36"/>
      <c r="I110" s="164"/>
      <c r="J110" s="32"/>
      <c r="K110" s="32">
        <v>1</v>
      </c>
      <c r="L110" s="32">
        <v>30</v>
      </c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>
        <f t="shared" si="117"/>
        <v>30</v>
      </c>
      <c r="AD110" s="32">
        <v>6</v>
      </c>
      <c r="AE110" s="160"/>
    </row>
    <row r="111">
      <c r="A111" s="157">
        <v>11</v>
      </c>
      <c r="B111" s="203" t="s">
        <v>445</v>
      </c>
      <c r="C111" s="33">
        <v>76.799999999999997</v>
      </c>
      <c r="D111" s="84" t="s">
        <v>137</v>
      </c>
      <c r="E111" s="45"/>
      <c r="F111" s="36"/>
      <c r="G111" s="45"/>
      <c r="H111" s="36"/>
      <c r="I111" s="164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>
        <v>1</v>
      </c>
      <c r="Z111" s="32">
        <v>30</v>
      </c>
      <c r="AA111" s="32"/>
      <c r="AB111" s="32"/>
      <c r="AC111" s="32">
        <f t="shared" si="117"/>
        <v>30</v>
      </c>
      <c r="AD111" s="32">
        <v>6</v>
      </c>
      <c r="AE111" s="62"/>
    </row>
    <row r="112">
      <c r="A112" s="157">
        <v>12</v>
      </c>
      <c r="B112" s="203" t="s">
        <v>446</v>
      </c>
      <c r="C112" s="33">
        <v>67.799999999999997</v>
      </c>
      <c r="D112" s="84" t="s">
        <v>137</v>
      </c>
      <c r="E112" s="45"/>
      <c r="F112" s="36"/>
      <c r="G112" s="45"/>
      <c r="H112" s="36"/>
      <c r="I112" s="164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>
        <v>1</v>
      </c>
      <c r="Z112" s="32">
        <v>30</v>
      </c>
      <c r="AA112" s="32"/>
      <c r="AB112" s="32"/>
      <c r="AC112" s="32">
        <f t="shared" si="117"/>
        <v>30</v>
      </c>
      <c r="AD112" s="32">
        <v>6</v>
      </c>
      <c r="AE112" s="62"/>
    </row>
    <row r="113">
      <c r="A113" s="157">
        <v>13</v>
      </c>
      <c r="B113" s="204" t="s">
        <v>193</v>
      </c>
      <c r="C113" s="205">
        <v>53.299999999999997</v>
      </c>
      <c r="D113" s="205" t="s">
        <v>137</v>
      </c>
      <c r="E113" s="206"/>
      <c r="F113" s="207"/>
      <c r="G113" s="206"/>
      <c r="H113" s="207"/>
      <c r="I113" s="208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  <c r="Y113" s="185">
        <v>1</v>
      </c>
      <c r="Z113" s="185">
        <v>30</v>
      </c>
      <c r="AA113" s="185"/>
      <c r="AB113" s="185"/>
      <c r="AC113" s="32">
        <f t="shared" si="117"/>
        <v>30</v>
      </c>
      <c r="AD113" s="185">
        <v>6</v>
      </c>
      <c r="AE113" s="209"/>
    </row>
    <row r="114">
      <c r="A114" s="157">
        <v>14</v>
      </c>
      <c r="B114" s="179" t="s">
        <v>337</v>
      </c>
      <c r="C114" s="210">
        <v>60.799999999999997</v>
      </c>
      <c r="D114" s="180" t="s">
        <v>336</v>
      </c>
      <c r="E114" s="211"/>
      <c r="F114" s="191"/>
      <c r="G114" s="192"/>
      <c r="H114" s="191"/>
      <c r="I114" s="212"/>
      <c r="J114" s="194"/>
      <c r="K114" s="194"/>
      <c r="L114" s="194"/>
      <c r="M114" s="194">
        <v>2</v>
      </c>
      <c r="N114" s="194">
        <v>26</v>
      </c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32">
        <f t="shared" si="117"/>
        <v>26</v>
      </c>
      <c r="AD114" s="194">
        <v>7</v>
      </c>
      <c r="AE114" s="120"/>
    </row>
    <row r="115">
      <c r="A115" s="157">
        <v>15</v>
      </c>
      <c r="B115" s="188" t="s">
        <v>338</v>
      </c>
      <c r="C115" s="119" t="s">
        <v>339</v>
      </c>
      <c r="D115" s="119" t="s">
        <v>336</v>
      </c>
      <c r="E115" s="190"/>
      <c r="F115" s="191"/>
      <c r="G115" s="192"/>
      <c r="H115" s="191"/>
      <c r="I115" s="212"/>
      <c r="J115" s="194"/>
      <c r="K115" s="194"/>
      <c r="L115" s="194"/>
      <c r="M115" s="194">
        <v>2</v>
      </c>
      <c r="N115" s="194">
        <v>25</v>
      </c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32">
        <f t="shared" si="117"/>
        <v>25</v>
      </c>
      <c r="AD115" s="194">
        <v>8</v>
      </c>
      <c r="AE115" s="120"/>
    </row>
    <row r="116">
      <c r="A116" s="157">
        <v>16</v>
      </c>
      <c r="B116" s="196" t="s">
        <v>269</v>
      </c>
      <c r="C116" s="197">
        <v>60</v>
      </c>
      <c r="D116" s="119" t="s">
        <v>262</v>
      </c>
      <c r="E116" s="190"/>
      <c r="F116" s="191"/>
      <c r="G116" s="192"/>
      <c r="H116" s="191"/>
      <c r="I116" s="212"/>
      <c r="J116" s="194"/>
      <c r="K116" s="194">
        <v>2</v>
      </c>
      <c r="L116" s="194">
        <v>25</v>
      </c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32">
        <f t="shared" si="117"/>
        <v>25</v>
      </c>
      <c r="AD116" s="194">
        <v>8</v>
      </c>
      <c r="AE116" s="120"/>
    </row>
    <row r="117">
      <c r="A117" s="157">
        <v>17</v>
      </c>
      <c r="B117" s="213" t="s">
        <v>447</v>
      </c>
      <c r="C117" s="118">
        <v>65</v>
      </c>
      <c r="D117" s="118" t="s">
        <v>137</v>
      </c>
      <c r="E117" s="190"/>
      <c r="F117" s="191"/>
      <c r="G117" s="190"/>
      <c r="H117" s="191"/>
      <c r="I117" s="212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>
        <v>2</v>
      </c>
      <c r="Z117" s="194">
        <v>25</v>
      </c>
      <c r="AA117" s="194"/>
      <c r="AB117" s="194"/>
      <c r="AC117" s="32">
        <f t="shared" si="117"/>
        <v>25</v>
      </c>
      <c r="AD117" s="194">
        <v>8</v>
      </c>
      <c r="AE117" s="120"/>
    </row>
    <row r="118">
      <c r="A118" s="157">
        <v>18</v>
      </c>
      <c r="B118" s="213" t="s">
        <v>448</v>
      </c>
      <c r="C118" s="118">
        <v>55</v>
      </c>
      <c r="D118" s="118" t="s">
        <v>137</v>
      </c>
      <c r="E118" s="190"/>
      <c r="F118" s="191"/>
      <c r="G118" s="190"/>
      <c r="H118" s="191"/>
      <c r="I118" s="212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>
        <v>2</v>
      </c>
      <c r="Z118" s="194">
        <v>25</v>
      </c>
      <c r="AA118" s="194"/>
      <c r="AB118" s="194"/>
      <c r="AC118" s="32">
        <f t="shared" si="117"/>
        <v>25</v>
      </c>
      <c r="AD118" s="194">
        <v>8</v>
      </c>
      <c r="AE118" s="120"/>
    </row>
    <row r="119">
      <c r="A119" s="214"/>
      <c r="B119" s="38"/>
      <c r="C119" s="29"/>
      <c r="D119" s="29"/>
      <c r="E119" s="167"/>
      <c r="F119" s="39"/>
      <c r="G119" s="168"/>
      <c r="H119" s="215"/>
      <c r="I119" s="216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217"/>
    </row>
    <row r="120" ht="20.25">
      <c r="A120" s="149" t="s">
        <v>468</v>
      </c>
      <c r="B120" s="149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5"/>
    </row>
    <row r="121" ht="20.25">
      <c r="A121" s="10" t="s">
        <v>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ht="2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ht="22.5">
      <c r="A123" s="13" t="s">
        <v>3</v>
      </c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</row>
    <row r="124" ht="22.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</row>
    <row r="125" ht="23.25">
      <c r="A125" s="16" t="s">
        <v>4</v>
      </c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</row>
    <row r="126" ht="26.25">
      <c r="A126" s="150" t="s">
        <v>469</v>
      </c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  <c r="Y126" s="150"/>
      <c r="Z126" s="150"/>
      <c r="AA126" s="150"/>
      <c r="AB126" s="150"/>
      <c r="AC126" s="150"/>
      <c r="AD126" s="150"/>
      <c r="AE126" s="150"/>
    </row>
    <row r="127" ht="24" customHeight="1">
      <c r="A127" s="25" t="s">
        <v>470</v>
      </c>
      <c r="B127" s="25" t="s">
        <v>7</v>
      </c>
      <c r="C127" s="25" t="s">
        <v>10</v>
      </c>
      <c r="D127" s="25" t="s">
        <v>13</v>
      </c>
      <c r="E127" s="25" t="s">
        <v>2</v>
      </c>
      <c r="F127" s="25"/>
      <c r="G127" s="25" t="s">
        <v>171</v>
      </c>
      <c r="H127" s="25"/>
      <c r="I127" s="26" t="s">
        <v>208</v>
      </c>
      <c r="J127" s="26"/>
      <c r="K127" s="26" t="s">
        <v>236</v>
      </c>
      <c r="L127" s="26"/>
      <c r="M127" s="26" t="s">
        <v>301</v>
      </c>
      <c r="N127" s="26"/>
      <c r="O127" s="26" t="s">
        <v>373</v>
      </c>
      <c r="P127" s="26"/>
      <c r="Q127" s="26" t="s">
        <v>399</v>
      </c>
      <c r="R127" s="26"/>
      <c r="S127" s="26" t="s">
        <v>405</v>
      </c>
      <c r="T127" s="26"/>
      <c r="U127" s="26" t="s">
        <v>419</v>
      </c>
      <c r="V127" s="26"/>
      <c r="W127" s="153" t="s">
        <v>429</v>
      </c>
      <c r="X127" s="154"/>
      <c r="Y127" s="153" t="s">
        <v>442</v>
      </c>
      <c r="Z127" s="154"/>
      <c r="AA127" s="153" t="s">
        <v>458</v>
      </c>
      <c r="AB127" s="154"/>
      <c r="AC127" s="26" t="s">
        <v>16</v>
      </c>
      <c r="AD127" s="25" t="s">
        <v>6</v>
      </c>
      <c r="AE127" s="25" t="s">
        <v>17</v>
      </c>
    </row>
    <row r="128">
      <c r="A128" s="155"/>
      <c r="B128" s="155"/>
      <c r="C128" s="155"/>
      <c r="D128" s="155"/>
      <c r="E128" s="25" t="s">
        <v>6</v>
      </c>
      <c r="F128" s="26" t="s">
        <v>16</v>
      </c>
      <c r="G128" s="25" t="s">
        <v>6</v>
      </c>
      <c r="H128" s="26" t="s">
        <v>16</v>
      </c>
      <c r="I128" s="25" t="s">
        <v>6</v>
      </c>
      <c r="J128" s="26" t="s">
        <v>16</v>
      </c>
      <c r="K128" s="25" t="s">
        <v>6</v>
      </c>
      <c r="L128" s="26" t="s">
        <v>16</v>
      </c>
      <c r="M128" s="25" t="s">
        <v>6</v>
      </c>
      <c r="N128" s="26" t="s">
        <v>16</v>
      </c>
      <c r="O128" s="25" t="s">
        <v>6</v>
      </c>
      <c r="P128" s="26" t="s">
        <v>16</v>
      </c>
      <c r="Q128" s="25" t="s">
        <v>6</v>
      </c>
      <c r="R128" s="26" t="s">
        <v>16</v>
      </c>
      <c r="S128" s="25" t="s">
        <v>6</v>
      </c>
      <c r="T128" s="26" t="s">
        <v>16</v>
      </c>
      <c r="U128" s="25" t="s">
        <v>6</v>
      </c>
      <c r="V128" s="26" t="s">
        <v>16</v>
      </c>
      <c r="W128" s="25" t="s">
        <v>6</v>
      </c>
      <c r="X128" s="26" t="s">
        <v>16</v>
      </c>
      <c r="Y128" s="25" t="s">
        <v>6</v>
      </c>
      <c r="Z128" s="26" t="s">
        <v>16</v>
      </c>
      <c r="AA128" s="25" t="s">
        <v>6</v>
      </c>
      <c r="AB128" s="26" t="s">
        <v>16</v>
      </c>
      <c r="AC128" s="26"/>
      <c r="AD128" s="26"/>
      <c r="AE128" s="62"/>
    </row>
    <row r="129">
      <c r="A129" s="172" t="s">
        <v>93</v>
      </c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218"/>
    </row>
    <row r="130">
      <c r="A130" s="157">
        <v>1</v>
      </c>
      <c r="B130" s="31" t="s">
        <v>125</v>
      </c>
      <c r="C130" s="33">
        <v>97.599999999999994</v>
      </c>
      <c r="D130" s="34" t="s">
        <v>126</v>
      </c>
      <c r="E130" s="45">
        <v>2</v>
      </c>
      <c r="F130" s="36">
        <v>28</v>
      </c>
      <c r="G130" s="64">
        <v>1</v>
      </c>
      <c r="H130" s="175">
        <v>35</v>
      </c>
      <c r="I130" s="163">
        <v>1</v>
      </c>
      <c r="J130" s="158">
        <v>35</v>
      </c>
      <c r="K130" s="32">
        <v>1</v>
      </c>
      <c r="L130" s="158">
        <v>35</v>
      </c>
      <c r="M130" s="32">
        <v>3</v>
      </c>
      <c r="N130" s="158">
        <v>30</v>
      </c>
      <c r="O130" s="32">
        <v>1</v>
      </c>
      <c r="P130" s="158">
        <v>38</v>
      </c>
      <c r="Q130" s="32">
        <v>1</v>
      </c>
      <c r="R130" s="158">
        <v>33</v>
      </c>
      <c r="S130" s="32">
        <v>1</v>
      </c>
      <c r="T130" s="158">
        <v>35</v>
      </c>
      <c r="U130" s="32">
        <v>1</v>
      </c>
      <c r="V130" s="158">
        <v>35</v>
      </c>
      <c r="W130" s="32">
        <v>1</v>
      </c>
      <c r="X130" s="158">
        <v>38</v>
      </c>
      <c r="Y130" s="32"/>
      <c r="Z130" s="32"/>
      <c r="AA130" s="32"/>
      <c r="AB130" s="32"/>
      <c r="AC130" s="32">
        <f>H130+J130+L130+N130+P130+R130+T130+V130+X130</f>
        <v>314</v>
      </c>
      <c r="AD130" s="47">
        <v>1</v>
      </c>
      <c r="AE130" s="62"/>
    </row>
    <row r="131">
      <c r="A131" s="157">
        <v>2</v>
      </c>
      <c r="B131" s="31" t="s">
        <v>97</v>
      </c>
      <c r="C131" s="33">
        <v>71.400000000000006</v>
      </c>
      <c r="D131" s="34" t="s">
        <v>98</v>
      </c>
      <c r="E131" s="45">
        <v>3</v>
      </c>
      <c r="F131" s="36">
        <v>25</v>
      </c>
      <c r="G131" s="64">
        <v>2</v>
      </c>
      <c r="H131" s="63">
        <v>28</v>
      </c>
      <c r="I131" s="163">
        <v>2</v>
      </c>
      <c r="J131" s="158">
        <v>28</v>
      </c>
      <c r="K131" s="32">
        <v>1</v>
      </c>
      <c r="L131" s="158">
        <v>33</v>
      </c>
      <c r="M131" s="32"/>
      <c r="N131" s="32"/>
      <c r="O131" s="32">
        <v>1</v>
      </c>
      <c r="P131" s="158">
        <v>35</v>
      </c>
      <c r="Q131" s="32">
        <v>1</v>
      </c>
      <c r="R131" s="158">
        <v>32</v>
      </c>
      <c r="S131" s="32">
        <v>1</v>
      </c>
      <c r="T131" s="158">
        <v>33</v>
      </c>
      <c r="U131" s="32">
        <v>1</v>
      </c>
      <c r="V131" s="158">
        <v>33</v>
      </c>
      <c r="W131" s="32">
        <v>1</v>
      </c>
      <c r="X131" s="158">
        <v>33</v>
      </c>
      <c r="Y131" s="32">
        <v>1</v>
      </c>
      <c r="Z131" s="158">
        <v>30</v>
      </c>
      <c r="AA131" s="32">
        <v>1</v>
      </c>
      <c r="AB131" s="158">
        <v>30</v>
      </c>
      <c r="AC131" s="32">
        <f>J131+L131+P131+R131+T131+V131+X131+Z131+AB131</f>
        <v>287</v>
      </c>
      <c r="AD131" s="47">
        <v>2</v>
      </c>
      <c r="AE131" s="62"/>
    </row>
    <row r="132">
      <c r="A132" s="157">
        <v>3</v>
      </c>
      <c r="B132" s="31" t="s">
        <v>101</v>
      </c>
      <c r="C132" s="33">
        <v>78</v>
      </c>
      <c r="D132" s="34" t="s">
        <v>102</v>
      </c>
      <c r="E132" s="45">
        <v>2</v>
      </c>
      <c r="F132" s="174">
        <v>28</v>
      </c>
      <c r="G132" s="64">
        <v>2</v>
      </c>
      <c r="H132" s="63">
        <v>27</v>
      </c>
      <c r="I132" s="163">
        <v>2</v>
      </c>
      <c r="J132" s="158">
        <v>28</v>
      </c>
      <c r="K132" s="32">
        <v>2</v>
      </c>
      <c r="L132" s="158">
        <v>28</v>
      </c>
      <c r="M132" s="32">
        <v>4</v>
      </c>
      <c r="N132" s="32">
        <v>25</v>
      </c>
      <c r="O132" s="32">
        <v>1</v>
      </c>
      <c r="P132" s="158">
        <v>33</v>
      </c>
      <c r="Q132" s="32">
        <v>2</v>
      </c>
      <c r="R132" s="32">
        <v>28</v>
      </c>
      <c r="S132" s="32">
        <v>1</v>
      </c>
      <c r="T132" s="158">
        <v>35</v>
      </c>
      <c r="U132" s="32">
        <v>1</v>
      </c>
      <c r="V132" s="158">
        <v>33</v>
      </c>
      <c r="W132" s="32">
        <v>1</v>
      </c>
      <c r="X132" s="158">
        <v>33</v>
      </c>
      <c r="Y132" s="32">
        <v>1</v>
      </c>
      <c r="Z132" s="158">
        <v>30</v>
      </c>
      <c r="AA132" s="32">
        <v>1</v>
      </c>
      <c r="AB132" s="158">
        <v>30</v>
      </c>
      <c r="AC132" s="32">
        <f>F132+J132+L132+P132+T132+V132+X132+Z132+AB132</f>
        <v>278</v>
      </c>
      <c r="AD132" s="47">
        <v>3</v>
      </c>
      <c r="AE132" s="62"/>
    </row>
    <row r="133">
      <c r="A133" s="157">
        <v>4</v>
      </c>
      <c r="B133" s="31" t="s">
        <v>131</v>
      </c>
      <c r="C133" s="34">
        <v>98.400000000000006</v>
      </c>
      <c r="D133" s="34" t="s">
        <v>47</v>
      </c>
      <c r="E133" s="219">
        <v>5</v>
      </c>
      <c r="F133" s="34">
        <v>21</v>
      </c>
      <c r="G133" s="64">
        <v>1</v>
      </c>
      <c r="H133" s="63">
        <v>35</v>
      </c>
      <c r="I133" s="163">
        <v>2</v>
      </c>
      <c r="J133" s="32">
        <v>28</v>
      </c>
      <c r="K133" s="32">
        <v>1</v>
      </c>
      <c r="L133" s="32">
        <v>35</v>
      </c>
      <c r="M133" s="32">
        <v>4</v>
      </c>
      <c r="N133" s="32">
        <v>25</v>
      </c>
      <c r="O133" s="32">
        <v>1</v>
      </c>
      <c r="P133" s="32">
        <v>35</v>
      </c>
      <c r="Q133" s="32">
        <v>1</v>
      </c>
      <c r="R133" s="32">
        <v>33</v>
      </c>
      <c r="S133" s="32"/>
      <c r="T133" s="32"/>
      <c r="U133" s="32"/>
      <c r="V133" s="32"/>
      <c r="W133" s="32"/>
      <c r="X133" s="32"/>
      <c r="Y133" s="32">
        <v>1</v>
      </c>
      <c r="Z133" s="32">
        <v>30</v>
      </c>
      <c r="AA133" s="32">
        <v>2</v>
      </c>
      <c r="AB133" s="32">
        <v>25</v>
      </c>
      <c r="AC133" s="32">
        <f>F133+H133+J133+L133+N133+P133+R133+T133+V133+X133+Z133+AB133</f>
        <v>267</v>
      </c>
      <c r="AD133" s="47">
        <v>4</v>
      </c>
      <c r="AE133" s="62"/>
    </row>
    <row r="134">
      <c r="A134" s="157">
        <v>5</v>
      </c>
      <c r="B134" s="31" t="s">
        <v>113</v>
      </c>
      <c r="C134" s="33">
        <v>93</v>
      </c>
      <c r="D134" s="34" t="s">
        <v>20</v>
      </c>
      <c r="E134" s="45">
        <v>1</v>
      </c>
      <c r="F134" s="174">
        <v>33</v>
      </c>
      <c r="G134" s="64">
        <v>2</v>
      </c>
      <c r="H134" s="175">
        <v>28</v>
      </c>
      <c r="I134" s="163">
        <v>2</v>
      </c>
      <c r="J134" s="158">
        <v>30</v>
      </c>
      <c r="K134" s="32">
        <v>2</v>
      </c>
      <c r="L134" s="158">
        <v>28</v>
      </c>
      <c r="M134" s="32"/>
      <c r="N134" s="32"/>
      <c r="O134" s="32">
        <v>2</v>
      </c>
      <c r="P134" s="158">
        <v>28</v>
      </c>
      <c r="Q134" s="32">
        <v>2</v>
      </c>
      <c r="R134" s="158">
        <v>26</v>
      </c>
      <c r="S134" s="32">
        <v>2</v>
      </c>
      <c r="T134" s="158">
        <v>30</v>
      </c>
      <c r="U134" s="32">
        <v>2</v>
      </c>
      <c r="V134" s="158">
        <v>28</v>
      </c>
      <c r="W134" s="32">
        <v>1</v>
      </c>
      <c r="X134" s="158">
        <v>33</v>
      </c>
      <c r="Y134" s="32">
        <v>2</v>
      </c>
      <c r="Z134" s="32">
        <v>25</v>
      </c>
      <c r="AA134" s="32">
        <v>2</v>
      </c>
      <c r="AB134" s="32">
        <v>25</v>
      </c>
      <c r="AC134" s="32">
        <f>F134+J134+L134+P134+R134+T134+V134+X134+H134</f>
        <v>264</v>
      </c>
      <c r="AD134" s="47">
        <v>5</v>
      </c>
      <c r="AE134" s="220"/>
    </row>
    <row r="135">
      <c r="A135" s="157">
        <v>6</v>
      </c>
      <c r="B135" s="31" t="s">
        <v>106</v>
      </c>
      <c r="C135" s="33">
        <v>83.200000000000003</v>
      </c>
      <c r="D135" s="34" t="s">
        <v>107</v>
      </c>
      <c r="E135" s="45">
        <v>2</v>
      </c>
      <c r="F135" s="36">
        <v>28</v>
      </c>
      <c r="G135" s="64">
        <v>1</v>
      </c>
      <c r="H135" s="63">
        <v>33</v>
      </c>
      <c r="I135" s="163">
        <v>1</v>
      </c>
      <c r="J135" s="32">
        <v>35</v>
      </c>
      <c r="K135" s="32">
        <v>1</v>
      </c>
      <c r="L135" s="32">
        <v>33</v>
      </c>
      <c r="M135" s="32"/>
      <c r="N135" s="32"/>
      <c r="O135" s="32">
        <v>1</v>
      </c>
      <c r="P135" s="32">
        <v>35</v>
      </c>
      <c r="Q135" s="32">
        <v>1</v>
      </c>
      <c r="R135" s="32">
        <v>33</v>
      </c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>
        <f t="shared" ref="AC135:AC198" si="118">F135+H135+J135+L135+N135+P135+R135+T135+V135+X135+Z135+AB135</f>
        <v>197</v>
      </c>
      <c r="AD135" s="47">
        <v>6</v>
      </c>
      <c r="AE135" s="62"/>
    </row>
    <row r="136">
      <c r="A136" s="157">
        <v>7</v>
      </c>
      <c r="B136" s="31" t="s">
        <v>280</v>
      </c>
      <c r="C136" s="34">
        <v>95</v>
      </c>
      <c r="D136" s="34" t="s">
        <v>281</v>
      </c>
      <c r="E136" s="45"/>
      <c r="F136" s="36"/>
      <c r="G136" s="47"/>
      <c r="H136" s="47"/>
      <c r="I136" s="163"/>
      <c r="J136" s="32"/>
      <c r="K136" s="32">
        <v>4</v>
      </c>
      <c r="L136" s="32">
        <v>21</v>
      </c>
      <c r="M136" s="32">
        <v>1</v>
      </c>
      <c r="N136" s="32">
        <v>38</v>
      </c>
      <c r="O136" s="32"/>
      <c r="P136" s="32"/>
      <c r="Q136" s="32"/>
      <c r="R136" s="32"/>
      <c r="S136" s="32"/>
      <c r="T136" s="32"/>
      <c r="U136" s="32">
        <v>3</v>
      </c>
      <c r="V136" s="32">
        <v>25</v>
      </c>
      <c r="W136" s="32">
        <v>2</v>
      </c>
      <c r="X136" s="32">
        <v>30</v>
      </c>
      <c r="Y136" s="32">
        <v>1</v>
      </c>
      <c r="Z136" s="32">
        <v>30</v>
      </c>
      <c r="AA136" s="32">
        <v>1</v>
      </c>
      <c r="AB136" s="32">
        <v>30</v>
      </c>
      <c r="AC136" s="32">
        <f t="shared" si="118"/>
        <v>174</v>
      </c>
      <c r="AD136" s="47">
        <v>7</v>
      </c>
      <c r="AE136" s="62"/>
    </row>
    <row r="137">
      <c r="A137" s="157">
        <v>8</v>
      </c>
      <c r="B137" s="31" t="s">
        <v>94</v>
      </c>
      <c r="C137" s="33">
        <v>69.799999999999997</v>
      </c>
      <c r="D137" s="34" t="s">
        <v>20</v>
      </c>
      <c r="E137" s="45">
        <v>1</v>
      </c>
      <c r="F137" s="36">
        <v>33</v>
      </c>
      <c r="G137" s="64">
        <v>1</v>
      </c>
      <c r="H137" s="63">
        <v>33</v>
      </c>
      <c r="I137" s="163">
        <v>1</v>
      </c>
      <c r="J137" s="32">
        <v>33</v>
      </c>
      <c r="K137" s="32">
        <v>2</v>
      </c>
      <c r="L137" s="32">
        <v>28</v>
      </c>
      <c r="M137" s="32">
        <v>3</v>
      </c>
      <c r="N137" s="32">
        <v>27</v>
      </c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>
        <f t="shared" si="118"/>
        <v>154</v>
      </c>
      <c r="AD137" s="47">
        <v>8</v>
      </c>
      <c r="AE137" s="62"/>
    </row>
    <row r="138">
      <c r="A138" s="157">
        <v>9</v>
      </c>
      <c r="B138" s="31" t="s">
        <v>114</v>
      </c>
      <c r="C138" s="33">
        <v>92.700000000000003</v>
      </c>
      <c r="D138" s="34" t="s">
        <v>115</v>
      </c>
      <c r="E138" s="45">
        <v>2</v>
      </c>
      <c r="F138" s="36">
        <v>28</v>
      </c>
      <c r="G138" s="64">
        <v>4</v>
      </c>
      <c r="H138" s="63">
        <v>21</v>
      </c>
      <c r="I138" s="163">
        <v>4</v>
      </c>
      <c r="J138" s="32">
        <v>23</v>
      </c>
      <c r="K138" s="32">
        <v>3</v>
      </c>
      <c r="L138" s="32">
        <v>23</v>
      </c>
      <c r="M138" s="32">
        <v>6</v>
      </c>
      <c r="N138" s="32">
        <v>19</v>
      </c>
      <c r="O138" s="32">
        <v>3</v>
      </c>
      <c r="P138" s="32">
        <v>24</v>
      </c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>
        <f t="shared" si="118"/>
        <v>138</v>
      </c>
      <c r="AD138" s="47">
        <v>9</v>
      </c>
      <c r="AE138" s="62"/>
    </row>
    <row r="139">
      <c r="A139" s="157">
        <v>10</v>
      </c>
      <c r="B139" s="31" t="s">
        <v>33</v>
      </c>
      <c r="C139" s="33">
        <v>77.349999999999994</v>
      </c>
      <c r="D139" s="34" t="s">
        <v>32</v>
      </c>
      <c r="E139" s="45">
        <v>1</v>
      </c>
      <c r="F139" s="36">
        <v>33</v>
      </c>
      <c r="G139" s="64">
        <v>1</v>
      </c>
      <c r="H139" s="63">
        <v>35</v>
      </c>
      <c r="I139" s="163">
        <v>1</v>
      </c>
      <c r="J139" s="32">
        <v>35</v>
      </c>
      <c r="K139" s="32"/>
      <c r="L139" s="32"/>
      <c r="M139" s="32"/>
      <c r="N139" s="32"/>
      <c r="O139" s="32"/>
      <c r="P139" s="32"/>
      <c r="Q139" s="32">
        <v>1</v>
      </c>
      <c r="R139" s="32">
        <v>33</v>
      </c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>
        <f t="shared" si="118"/>
        <v>136</v>
      </c>
      <c r="AD139" s="47">
        <v>10</v>
      </c>
      <c r="AE139" s="62"/>
    </row>
    <row r="140">
      <c r="A140" s="157">
        <v>11</v>
      </c>
      <c r="B140" s="31" t="s">
        <v>118</v>
      </c>
      <c r="C140" s="33">
        <v>86</v>
      </c>
      <c r="D140" s="34" t="s">
        <v>47</v>
      </c>
      <c r="E140" s="45">
        <v>4</v>
      </c>
      <c r="F140" s="36">
        <v>23</v>
      </c>
      <c r="G140" s="64">
        <v>3</v>
      </c>
      <c r="H140" s="63">
        <v>25</v>
      </c>
      <c r="I140" s="163">
        <v>3</v>
      </c>
      <c r="J140" s="32">
        <v>25</v>
      </c>
      <c r="K140" s="32">
        <v>2</v>
      </c>
      <c r="L140" s="32">
        <v>28</v>
      </c>
      <c r="M140" s="32">
        <v>5</v>
      </c>
      <c r="N140" s="32">
        <v>23</v>
      </c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>
        <f t="shared" si="118"/>
        <v>124</v>
      </c>
      <c r="AD140" s="47">
        <v>11</v>
      </c>
      <c r="AE140" s="62"/>
    </row>
    <row r="141">
      <c r="A141" s="157">
        <v>12</v>
      </c>
      <c r="B141" s="31" t="s">
        <v>129</v>
      </c>
      <c r="C141" s="33">
        <v>119.95</v>
      </c>
      <c r="D141" s="34" t="s">
        <v>130</v>
      </c>
      <c r="E141" s="45">
        <v>4</v>
      </c>
      <c r="F141" s="36">
        <v>23</v>
      </c>
      <c r="G141" s="64">
        <v>3</v>
      </c>
      <c r="H141" s="63">
        <v>24</v>
      </c>
      <c r="I141" s="163"/>
      <c r="J141" s="32"/>
      <c r="K141" s="32"/>
      <c r="L141" s="32"/>
      <c r="M141" s="32"/>
      <c r="N141" s="32"/>
      <c r="O141" s="32">
        <v>2</v>
      </c>
      <c r="P141" s="32">
        <v>30</v>
      </c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>
        <v>1</v>
      </c>
      <c r="AB141" s="32">
        <v>30</v>
      </c>
      <c r="AC141" s="32">
        <f t="shared" si="118"/>
        <v>107</v>
      </c>
      <c r="AD141" s="47">
        <v>12</v>
      </c>
      <c r="AE141" s="62"/>
    </row>
    <row r="142">
      <c r="A142" s="157">
        <v>13</v>
      </c>
      <c r="B142" s="31" t="s">
        <v>110</v>
      </c>
      <c r="C142" s="33">
        <v>84</v>
      </c>
      <c r="D142" s="34" t="s">
        <v>111</v>
      </c>
      <c r="E142" s="45">
        <v>4</v>
      </c>
      <c r="F142" s="36">
        <v>23</v>
      </c>
      <c r="G142" s="47"/>
      <c r="H142" s="47"/>
      <c r="I142" s="163">
        <v>5</v>
      </c>
      <c r="J142" s="32">
        <v>21</v>
      </c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>
        <v>1</v>
      </c>
      <c r="Z142" s="32">
        <v>30</v>
      </c>
      <c r="AA142" s="32">
        <v>1</v>
      </c>
      <c r="AB142" s="32">
        <v>30</v>
      </c>
      <c r="AC142" s="32">
        <f t="shared" si="118"/>
        <v>104</v>
      </c>
      <c r="AD142" s="47">
        <v>13</v>
      </c>
      <c r="AE142" s="62"/>
    </row>
    <row r="143">
      <c r="A143" s="157">
        <v>14</v>
      </c>
      <c r="B143" s="31" t="s">
        <v>122</v>
      </c>
      <c r="C143" s="33">
        <v>106</v>
      </c>
      <c r="D143" s="34" t="s">
        <v>124</v>
      </c>
      <c r="E143" s="45">
        <v>1</v>
      </c>
      <c r="F143" s="36">
        <v>33</v>
      </c>
      <c r="G143" s="64">
        <v>2</v>
      </c>
      <c r="H143" s="63">
        <v>28</v>
      </c>
      <c r="I143" s="163">
        <v>1</v>
      </c>
      <c r="J143" s="32">
        <v>33</v>
      </c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>
        <f t="shared" si="118"/>
        <v>94</v>
      </c>
      <c r="AD143" s="47">
        <v>14</v>
      </c>
      <c r="AE143" s="62"/>
    </row>
    <row r="144">
      <c r="A144" s="157">
        <v>15</v>
      </c>
      <c r="B144" s="31" t="s">
        <v>345</v>
      </c>
      <c r="C144" s="34" t="s">
        <v>346</v>
      </c>
      <c r="D144" s="34" t="s">
        <v>347</v>
      </c>
      <c r="E144" s="45"/>
      <c r="F144" s="36"/>
      <c r="G144" s="47"/>
      <c r="H144" s="47"/>
      <c r="I144" s="163"/>
      <c r="J144" s="32"/>
      <c r="K144" s="32"/>
      <c r="L144" s="32"/>
      <c r="M144" s="32">
        <v>2</v>
      </c>
      <c r="N144" s="32">
        <v>37</v>
      </c>
      <c r="O144" s="32"/>
      <c r="P144" s="32"/>
      <c r="Q144" s="32"/>
      <c r="R144" s="32"/>
      <c r="S144" s="32">
        <v>1</v>
      </c>
      <c r="T144" s="32">
        <v>38</v>
      </c>
      <c r="U144" s="32"/>
      <c r="V144" s="32"/>
      <c r="W144" s="32"/>
      <c r="X144" s="32"/>
      <c r="Y144" s="32"/>
      <c r="Z144" s="32"/>
      <c r="AA144" s="32"/>
      <c r="AB144" s="32"/>
      <c r="AC144" s="32">
        <f t="shared" si="118"/>
        <v>75</v>
      </c>
      <c r="AD144" s="47">
        <v>15</v>
      </c>
      <c r="AE144" s="62"/>
    </row>
    <row r="145">
      <c r="A145" s="157">
        <v>16</v>
      </c>
      <c r="B145" s="31" t="s">
        <v>99</v>
      </c>
      <c r="C145" s="33">
        <v>72.299999999999997</v>
      </c>
      <c r="D145" s="34" t="s">
        <v>100</v>
      </c>
      <c r="E145" s="45">
        <v>4</v>
      </c>
      <c r="F145" s="36">
        <v>20</v>
      </c>
      <c r="G145" s="64">
        <v>3</v>
      </c>
      <c r="H145" s="63">
        <v>23</v>
      </c>
      <c r="I145" s="163">
        <v>3</v>
      </c>
      <c r="J145" s="32">
        <v>25</v>
      </c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>
        <f t="shared" si="118"/>
        <v>68</v>
      </c>
      <c r="AD145" s="47">
        <v>16</v>
      </c>
      <c r="AE145" s="62"/>
    </row>
    <row r="146">
      <c r="A146" s="157">
        <v>17</v>
      </c>
      <c r="B146" s="31" t="s">
        <v>119</v>
      </c>
      <c r="C146" s="33">
        <v>85.700000000000003</v>
      </c>
      <c r="D146" s="34" t="s">
        <v>120</v>
      </c>
      <c r="E146" s="45">
        <v>5</v>
      </c>
      <c r="F146" s="36">
        <v>21</v>
      </c>
      <c r="G146" s="64">
        <v>3</v>
      </c>
      <c r="H146" s="63">
        <v>23</v>
      </c>
      <c r="I146" s="163">
        <v>4</v>
      </c>
      <c r="J146" s="32">
        <v>23</v>
      </c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>
        <f t="shared" si="118"/>
        <v>67</v>
      </c>
      <c r="AD146" s="47">
        <v>17</v>
      </c>
      <c r="AE146" s="62"/>
    </row>
    <row r="147">
      <c r="A147" s="157">
        <v>18</v>
      </c>
      <c r="B147" s="31" t="s">
        <v>273</v>
      </c>
      <c r="C147" s="34" t="s">
        <v>274</v>
      </c>
      <c r="D147" s="34" t="s">
        <v>275</v>
      </c>
      <c r="E147" s="45"/>
      <c r="F147" s="36"/>
      <c r="G147" s="47"/>
      <c r="H147" s="47"/>
      <c r="I147" s="163"/>
      <c r="J147" s="32"/>
      <c r="K147" s="32">
        <v>1</v>
      </c>
      <c r="L147" s="32">
        <v>33</v>
      </c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>
        <v>2</v>
      </c>
      <c r="X147" s="32">
        <v>28</v>
      </c>
      <c r="Y147" s="32"/>
      <c r="Z147" s="32"/>
      <c r="AA147" s="32"/>
      <c r="AB147" s="32"/>
      <c r="AC147" s="32">
        <f t="shared" si="118"/>
        <v>61</v>
      </c>
      <c r="AD147" s="47">
        <v>18</v>
      </c>
      <c r="AE147" s="62"/>
    </row>
    <row r="148">
      <c r="A148" s="157">
        <v>19</v>
      </c>
      <c r="B148" s="31" t="s">
        <v>95</v>
      </c>
      <c r="C148" s="33">
        <v>70</v>
      </c>
      <c r="D148" s="34" t="s">
        <v>96</v>
      </c>
      <c r="E148" s="45">
        <v>2</v>
      </c>
      <c r="F148" s="36">
        <v>28</v>
      </c>
      <c r="G148" s="161"/>
      <c r="H148" s="36"/>
      <c r="I148" s="163"/>
      <c r="J148" s="32"/>
      <c r="K148" s="32">
        <v>3</v>
      </c>
      <c r="L148" s="32">
        <v>24</v>
      </c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>
        <f t="shared" si="118"/>
        <v>52</v>
      </c>
      <c r="AD148" s="47">
        <v>19</v>
      </c>
      <c r="AE148" s="62"/>
    </row>
    <row r="149">
      <c r="A149" s="157">
        <v>20</v>
      </c>
      <c r="B149" s="66" t="s">
        <v>226</v>
      </c>
      <c r="C149" s="34">
        <v>84.049999999999997</v>
      </c>
      <c r="D149" s="34" t="s">
        <v>23</v>
      </c>
      <c r="E149" s="45"/>
      <c r="F149" s="36"/>
      <c r="G149" s="47"/>
      <c r="H149" s="47"/>
      <c r="I149" s="163">
        <v>3</v>
      </c>
      <c r="J149" s="32">
        <v>25</v>
      </c>
      <c r="K149" s="32">
        <v>3</v>
      </c>
      <c r="L149" s="32">
        <v>25</v>
      </c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>
        <f t="shared" si="118"/>
        <v>50</v>
      </c>
      <c r="AD149" s="47">
        <v>20</v>
      </c>
      <c r="AE149" s="62"/>
    </row>
    <row r="150">
      <c r="A150" s="157">
        <v>21</v>
      </c>
      <c r="B150" s="31" t="s">
        <v>103</v>
      </c>
      <c r="C150" s="33">
        <v>73.200000000000003</v>
      </c>
      <c r="D150" s="34" t="s">
        <v>20</v>
      </c>
      <c r="E150" s="45">
        <v>3</v>
      </c>
      <c r="F150" s="36">
        <v>24</v>
      </c>
      <c r="G150" s="64">
        <v>3</v>
      </c>
      <c r="H150" s="63">
        <v>24</v>
      </c>
      <c r="I150" s="163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32">
        <f t="shared" si="118"/>
        <v>48</v>
      </c>
      <c r="AD150" s="47">
        <v>21</v>
      </c>
      <c r="AE150" s="62"/>
    </row>
    <row r="151">
      <c r="A151" s="157">
        <v>22</v>
      </c>
      <c r="B151" s="31" t="s">
        <v>104</v>
      </c>
      <c r="C151" s="33">
        <v>81</v>
      </c>
      <c r="D151" s="34" t="s">
        <v>105</v>
      </c>
      <c r="E151" s="45">
        <v>1</v>
      </c>
      <c r="F151" s="36">
        <v>33</v>
      </c>
      <c r="G151" s="47"/>
      <c r="H151" s="47"/>
      <c r="I151" s="163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>
        <f t="shared" si="118"/>
        <v>33</v>
      </c>
      <c r="AD151" s="47">
        <v>22</v>
      </c>
      <c r="AE151" s="62"/>
    </row>
    <row r="152">
      <c r="A152" s="157">
        <v>23</v>
      </c>
      <c r="B152" s="31" t="s">
        <v>340</v>
      </c>
      <c r="C152" s="34">
        <v>72.099999999999994</v>
      </c>
      <c r="D152" s="34" t="s">
        <v>199</v>
      </c>
      <c r="E152" s="45"/>
      <c r="F152" s="36"/>
      <c r="G152" s="47"/>
      <c r="H152" s="47"/>
      <c r="I152" s="163"/>
      <c r="J152" s="32"/>
      <c r="K152" s="32"/>
      <c r="L152" s="32"/>
      <c r="M152" s="32">
        <v>1</v>
      </c>
      <c r="N152" s="32">
        <v>33</v>
      </c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>
        <f t="shared" si="118"/>
        <v>33</v>
      </c>
      <c r="AD152" s="47">
        <v>22</v>
      </c>
      <c r="AE152" s="62"/>
    </row>
    <row r="153">
      <c r="A153" s="157">
        <v>24</v>
      </c>
      <c r="B153" s="31" t="s">
        <v>341</v>
      </c>
      <c r="C153" s="34">
        <v>69.299999999999997</v>
      </c>
      <c r="D153" s="34" t="s">
        <v>229</v>
      </c>
      <c r="E153" s="45"/>
      <c r="F153" s="36"/>
      <c r="G153" s="47"/>
      <c r="H153" s="47"/>
      <c r="I153" s="163"/>
      <c r="J153" s="32"/>
      <c r="K153" s="32"/>
      <c r="L153" s="32"/>
      <c r="M153" s="32">
        <v>2</v>
      </c>
      <c r="N153" s="32">
        <v>33</v>
      </c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>
        <f t="shared" si="118"/>
        <v>33</v>
      </c>
      <c r="AD153" s="47">
        <v>22</v>
      </c>
      <c r="AE153" s="62"/>
    </row>
    <row r="154">
      <c r="A154" s="157">
        <v>25</v>
      </c>
      <c r="B154" s="31" t="s">
        <v>403</v>
      </c>
      <c r="C154" s="34">
        <v>84.799999999999997</v>
      </c>
      <c r="D154" s="34" t="s">
        <v>402</v>
      </c>
      <c r="E154" s="45"/>
      <c r="F154" s="36"/>
      <c r="G154" s="47"/>
      <c r="H154" s="47"/>
      <c r="I154" s="163"/>
      <c r="J154" s="32"/>
      <c r="K154" s="32"/>
      <c r="L154" s="32"/>
      <c r="M154" s="32"/>
      <c r="N154" s="32"/>
      <c r="O154" s="32"/>
      <c r="P154" s="32"/>
      <c r="Q154" s="32">
        <v>2</v>
      </c>
      <c r="R154" s="32">
        <v>28</v>
      </c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>
        <f t="shared" si="118"/>
        <v>28</v>
      </c>
      <c r="AD154" s="47">
        <v>23</v>
      </c>
      <c r="AE154" s="62"/>
    </row>
    <row r="155">
      <c r="A155" s="157">
        <v>26</v>
      </c>
      <c r="B155" s="31" t="s">
        <v>116</v>
      </c>
      <c r="C155" s="33">
        <v>93.400000000000006</v>
      </c>
      <c r="D155" s="34" t="s">
        <v>117</v>
      </c>
      <c r="E155" s="45">
        <v>3</v>
      </c>
      <c r="F155" s="36">
        <v>25</v>
      </c>
      <c r="G155" s="161"/>
      <c r="H155" s="36"/>
      <c r="I155" s="163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>
        <f t="shared" si="118"/>
        <v>25</v>
      </c>
      <c r="AD155" s="47">
        <v>24</v>
      </c>
      <c r="AE155" s="62"/>
    </row>
    <row r="156">
      <c r="A156" s="157">
        <v>27</v>
      </c>
      <c r="B156" s="31" t="s">
        <v>128</v>
      </c>
      <c r="C156" s="33">
        <v>107.40000000000001</v>
      </c>
      <c r="D156" s="34" t="s">
        <v>32</v>
      </c>
      <c r="E156" s="45">
        <v>3</v>
      </c>
      <c r="F156" s="36">
        <v>25</v>
      </c>
      <c r="G156" s="47"/>
      <c r="H156" s="47"/>
      <c r="I156" s="163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>
        <f t="shared" si="118"/>
        <v>25</v>
      </c>
      <c r="AD156" s="47">
        <v>24</v>
      </c>
      <c r="AE156" s="62"/>
    </row>
    <row r="157">
      <c r="A157" s="157">
        <v>28</v>
      </c>
      <c r="B157" s="31" t="s">
        <v>194</v>
      </c>
      <c r="C157" s="34">
        <v>89</v>
      </c>
      <c r="D157" s="34" t="s">
        <v>47</v>
      </c>
      <c r="E157" s="162"/>
      <c r="F157" s="162"/>
      <c r="G157" s="64">
        <v>5</v>
      </c>
      <c r="H157" s="63">
        <v>21</v>
      </c>
      <c r="I157" s="163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>
        <f t="shared" si="118"/>
        <v>21</v>
      </c>
      <c r="AD157" s="47">
        <v>25</v>
      </c>
      <c r="AE157" s="62"/>
    </row>
    <row r="158">
      <c r="A158" s="157">
        <v>29</v>
      </c>
      <c r="B158" s="31" t="s">
        <v>471</v>
      </c>
      <c r="C158" s="33">
        <v>80</v>
      </c>
      <c r="D158" s="34" t="s">
        <v>111</v>
      </c>
      <c r="E158" s="45">
        <v>5</v>
      </c>
      <c r="F158" s="36">
        <v>19</v>
      </c>
      <c r="G158" s="47"/>
      <c r="H158" s="47"/>
      <c r="I158" s="163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>
        <f t="shared" si="118"/>
        <v>19</v>
      </c>
      <c r="AD158" s="47">
        <v>26</v>
      </c>
      <c r="AE158" s="62"/>
    </row>
    <row r="159">
      <c r="A159" s="157">
        <v>30</v>
      </c>
      <c r="B159" s="31" t="s">
        <v>132</v>
      </c>
      <c r="C159" s="33">
        <v>100.2</v>
      </c>
      <c r="D159" s="34" t="s">
        <v>47</v>
      </c>
      <c r="E159" s="45">
        <v>6</v>
      </c>
      <c r="F159" s="36">
        <v>19</v>
      </c>
      <c r="G159" s="47"/>
      <c r="H159" s="47"/>
      <c r="I159" s="163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>
        <f t="shared" si="118"/>
        <v>19</v>
      </c>
      <c r="AD159" s="47">
        <v>26</v>
      </c>
      <c r="AE159" s="62"/>
    </row>
    <row r="160">
      <c r="A160" s="157">
        <v>31</v>
      </c>
      <c r="B160" s="31" t="s">
        <v>349</v>
      </c>
      <c r="C160" s="34" t="s">
        <v>350</v>
      </c>
      <c r="D160" s="34" t="s">
        <v>49</v>
      </c>
      <c r="E160" s="45"/>
      <c r="F160" s="36"/>
      <c r="G160" s="47"/>
      <c r="H160" s="47"/>
      <c r="I160" s="163"/>
      <c r="J160" s="32"/>
      <c r="K160" s="32"/>
      <c r="L160" s="32"/>
      <c r="M160" s="32">
        <v>7</v>
      </c>
      <c r="N160" s="32">
        <v>17</v>
      </c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>
        <f t="shared" si="118"/>
        <v>17</v>
      </c>
      <c r="AD160" s="47">
        <v>27</v>
      </c>
      <c r="AE160" s="62"/>
    </row>
    <row r="161">
      <c r="A161" s="157">
        <v>32</v>
      </c>
      <c r="B161" s="31" t="s">
        <v>351</v>
      </c>
      <c r="C161" s="34" t="s">
        <v>352</v>
      </c>
      <c r="D161" s="34" t="s">
        <v>49</v>
      </c>
      <c r="E161" s="45"/>
      <c r="F161" s="36"/>
      <c r="G161" s="47"/>
      <c r="H161" s="47"/>
      <c r="I161" s="163"/>
      <c r="J161" s="32"/>
      <c r="K161" s="32"/>
      <c r="L161" s="32"/>
      <c r="M161" s="32">
        <v>8</v>
      </c>
      <c r="N161" s="32">
        <v>16</v>
      </c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>
        <f t="shared" si="118"/>
        <v>16</v>
      </c>
      <c r="AD161" s="47">
        <v>28</v>
      </c>
      <c r="AE161" s="62"/>
    </row>
    <row r="162">
      <c r="A162" s="157">
        <v>33</v>
      </c>
      <c r="B162" s="31" t="s">
        <v>121</v>
      </c>
      <c r="C162" s="33">
        <v>89.5</v>
      </c>
      <c r="D162" s="34" t="s">
        <v>37</v>
      </c>
      <c r="E162" s="45">
        <v>6</v>
      </c>
      <c r="F162" s="36">
        <v>16</v>
      </c>
      <c r="G162" s="47"/>
      <c r="H162" s="47"/>
      <c r="I162" s="163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>
        <f t="shared" si="118"/>
        <v>16</v>
      </c>
      <c r="AD162" s="47">
        <v>28</v>
      </c>
      <c r="AE162" s="62"/>
    </row>
    <row r="163">
      <c r="A163" s="156" t="s">
        <v>133</v>
      </c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  <c r="AC163" s="156"/>
      <c r="AD163" s="156"/>
      <c r="AE163" s="156"/>
    </row>
    <row r="164">
      <c r="A164" s="157">
        <v>1</v>
      </c>
      <c r="B164" s="31" t="s">
        <v>136</v>
      </c>
      <c r="C164" s="33">
        <v>69.099999999999994</v>
      </c>
      <c r="D164" s="34" t="s">
        <v>137</v>
      </c>
      <c r="E164" s="45">
        <v>1</v>
      </c>
      <c r="F164" s="36">
        <v>30</v>
      </c>
      <c r="G164" s="221">
        <v>1</v>
      </c>
      <c r="H164" s="36">
        <v>30</v>
      </c>
      <c r="I164" s="47"/>
      <c r="J164" s="32"/>
      <c r="K164" s="32">
        <v>1</v>
      </c>
      <c r="L164" s="32">
        <v>33</v>
      </c>
      <c r="M164" s="32"/>
      <c r="N164" s="32"/>
      <c r="O164" s="32">
        <v>1</v>
      </c>
      <c r="P164" s="32">
        <v>32</v>
      </c>
      <c r="Q164" s="32"/>
      <c r="R164" s="32"/>
      <c r="S164" s="32"/>
      <c r="T164" s="32"/>
      <c r="U164" s="32"/>
      <c r="V164" s="32"/>
      <c r="W164" s="32"/>
      <c r="X164" s="32"/>
      <c r="Y164" s="32">
        <v>1</v>
      </c>
      <c r="Z164" s="32">
        <v>30</v>
      </c>
      <c r="AA164" s="32"/>
      <c r="AB164" s="32"/>
      <c r="AC164" s="32">
        <f t="shared" si="118"/>
        <v>155</v>
      </c>
      <c r="AD164" s="32">
        <v>1</v>
      </c>
      <c r="AE164" s="220"/>
    </row>
    <row r="165">
      <c r="A165" s="157">
        <v>2</v>
      </c>
      <c r="B165" s="31" t="s">
        <v>134</v>
      </c>
      <c r="C165" s="33">
        <v>61.399999999999999</v>
      </c>
      <c r="D165" s="34" t="s">
        <v>111</v>
      </c>
      <c r="E165" s="45">
        <v>1</v>
      </c>
      <c r="F165" s="36">
        <v>30</v>
      </c>
      <c r="G165" s="161"/>
      <c r="H165" s="36"/>
      <c r="I165" s="163">
        <v>1</v>
      </c>
      <c r="J165" s="32">
        <v>30</v>
      </c>
      <c r="K165" s="32">
        <v>1</v>
      </c>
      <c r="L165" s="32">
        <v>30</v>
      </c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>
        <v>1</v>
      </c>
      <c r="Z165" s="32">
        <v>30</v>
      </c>
      <c r="AA165" s="32">
        <v>1</v>
      </c>
      <c r="AB165" s="32">
        <v>30</v>
      </c>
      <c r="AC165" s="32">
        <f t="shared" si="118"/>
        <v>150</v>
      </c>
      <c r="AD165" s="32">
        <v>2</v>
      </c>
      <c r="AE165" s="220"/>
    </row>
    <row r="166">
      <c r="A166" s="157">
        <v>3</v>
      </c>
      <c r="B166" s="31" t="s">
        <v>135</v>
      </c>
      <c r="C166" s="33">
        <v>63.299999999999997</v>
      </c>
      <c r="D166" s="34" t="s">
        <v>105</v>
      </c>
      <c r="E166" s="45">
        <v>1</v>
      </c>
      <c r="F166" s="36">
        <v>30</v>
      </c>
      <c r="G166" s="161"/>
      <c r="H166" s="36"/>
      <c r="I166" s="47"/>
      <c r="J166" s="32"/>
      <c r="K166" s="32"/>
      <c r="L166" s="32"/>
      <c r="M166" s="32"/>
      <c r="N166" s="32"/>
      <c r="O166" s="32"/>
      <c r="P166" s="32"/>
      <c r="Q166" s="32"/>
      <c r="R166" s="32"/>
      <c r="S166" s="32">
        <v>1</v>
      </c>
      <c r="T166" s="32">
        <v>35</v>
      </c>
      <c r="U166" s="32"/>
      <c r="V166" s="32"/>
      <c r="W166" s="32"/>
      <c r="X166" s="32"/>
      <c r="Y166" s="32"/>
      <c r="Z166" s="32"/>
      <c r="AA166" s="32"/>
      <c r="AB166" s="32"/>
      <c r="AC166" s="32">
        <f t="shared" si="118"/>
        <v>65</v>
      </c>
      <c r="AD166" s="32">
        <v>3</v>
      </c>
      <c r="AE166" s="220"/>
    </row>
    <row r="167">
      <c r="A167" s="157">
        <v>4</v>
      </c>
      <c r="B167" s="31" t="s">
        <v>353</v>
      </c>
      <c r="C167" s="34" t="s">
        <v>354</v>
      </c>
      <c r="D167" s="34" t="s">
        <v>355</v>
      </c>
      <c r="E167" s="45"/>
      <c r="F167" s="36"/>
      <c r="G167" s="161"/>
      <c r="H167" s="36"/>
      <c r="I167" s="163"/>
      <c r="J167" s="32"/>
      <c r="K167" s="32"/>
      <c r="L167" s="32"/>
      <c r="M167" s="32">
        <v>1</v>
      </c>
      <c r="N167" s="32">
        <v>31</v>
      </c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>
        <f t="shared" si="118"/>
        <v>31</v>
      </c>
      <c r="AD167" s="32">
        <v>4</v>
      </c>
      <c r="AE167" s="220"/>
    </row>
    <row r="168">
      <c r="A168" s="166"/>
      <c r="B168" s="50"/>
      <c r="C168" s="29"/>
      <c r="D168" s="29"/>
      <c r="E168" s="167"/>
      <c r="F168" s="39"/>
      <c r="G168" s="168"/>
      <c r="H168" s="215"/>
      <c r="I168" s="222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223"/>
    </row>
    <row r="169" ht="20.25">
      <c r="A169" s="149" t="s">
        <v>468</v>
      </c>
      <c r="B169" s="149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5"/>
    </row>
    <row r="170" ht="20.25">
      <c r="A170" s="10" t="s">
        <v>1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</row>
    <row r="171" ht="2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</row>
    <row r="172" ht="22.5">
      <c r="A172" s="13" t="s">
        <v>3</v>
      </c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</row>
    <row r="173" ht="22.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</row>
    <row r="174" ht="23.25">
      <c r="A174" s="16" t="s">
        <v>4</v>
      </c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</row>
    <row r="175" ht="26.25">
      <c r="A175" s="150" t="s">
        <v>469</v>
      </c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  <c r="AB175" s="150"/>
      <c r="AC175" s="150"/>
      <c r="AD175" s="150"/>
      <c r="AE175" s="150"/>
    </row>
    <row r="176" ht="24" customHeight="1">
      <c r="A176" s="25" t="s">
        <v>470</v>
      </c>
      <c r="B176" s="25" t="s">
        <v>7</v>
      </c>
      <c r="C176" s="25" t="s">
        <v>10</v>
      </c>
      <c r="D176" s="25" t="s">
        <v>13</v>
      </c>
      <c r="E176" s="25" t="s">
        <v>2</v>
      </c>
      <c r="F176" s="25"/>
      <c r="G176" s="25" t="s">
        <v>171</v>
      </c>
      <c r="H176" s="25"/>
      <c r="I176" s="26" t="s">
        <v>208</v>
      </c>
      <c r="J176" s="26"/>
      <c r="K176" s="26" t="s">
        <v>236</v>
      </c>
      <c r="L176" s="26"/>
      <c r="M176" s="26" t="s">
        <v>301</v>
      </c>
      <c r="N176" s="26"/>
      <c r="O176" s="26" t="s">
        <v>373</v>
      </c>
      <c r="P176" s="26"/>
      <c r="Q176" s="26" t="s">
        <v>399</v>
      </c>
      <c r="R176" s="26"/>
      <c r="S176" s="26" t="s">
        <v>405</v>
      </c>
      <c r="T176" s="26"/>
      <c r="U176" s="26" t="s">
        <v>419</v>
      </c>
      <c r="V176" s="26"/>
      <c r="W176" s="26" t="s">
        <v>429</v>
      </c>
      <c r="X176" s="26"/>
      <c r="Y176" s="153" t="s">
        <v>442</v>
      </c>
      <c r="Z176" s="154"/>
      <c r="AA176" s="153" t="s">
        <v>458</v>
      </c>
      <c r="AB176" s="154"/>
      <c r="AC176" s="26" t="s">
        <v>16</v>
      </c>
      <c r="AD176" s="25" t="s">
        <v>6</v>
      </c>
      <c r="AE176" s="25" t="s">
        <v>17</v>
      </c>
    </row>
    <row r="177">
      <c r="A177" s="155"/>
      <c r="B177" s="155"/>
      <c r="C177" s="155"/>
      <c r="D177" s="155"/>
      <c r="E177" s="25" t="s">
        <v>6</v>
      </c>
      <c r="F177" s="26" t="s">
        <v>16</v>
      </c>
      <c r="G177" s="25" t="s">
        <v>6</v>
      </c>
      <c r="H177" s="26" t="s">
        <v>16</v>
      </c>
      <c r="I177" s="25" t="s">
        <v>6</v>
      </c>
      <c r="J177" s="26" t="s">
        <v>16</v>
      </c>
      <c r="K177" s="25" t="s">
        <v>6</v>
      </c>
      <c r="L177" s="26" t="s">
        <v>16</v>
      </c>
      <c r="M177" s="25" t="s">
        <v>6</v>
      </c>
      <c r="N177" s="26" t="s">
        <v>16</v>
      </c>
      <c r="O177" s="25" t="s">
        <v>6</v>
      </c>
      <c r="P177" s="26" t="s">
        <v>16</v>
      </c>
      <c r="Q177" s="25" t="s">
        <v>6</v>
      </c>
      <c r="R177" s="26" t="s">
        <v>16</v>
      </c>
      <c r="S177" s="25" t="s">
        <v>6</v>
      </c>
      <c r="T177" s="26" t="s">
        <v>16</v>
      </c>
      <c r="U177" s="25" t="s">
        <v>6</v>
      </c>
      <c r="V177" s="26" t="s">
        <v>16</v>
      </c>
      <c r="W177" s="25" t="s">
        <v>6</v>
      </c>
      <c r="X177" s="26" t="s">
        <v>16</v>
      </c>
      <c r="Y177" s="25" t="s">
        <v>6</v>
      </c>
      <c r="Z177" s="26" t="s">
        <v>16</v>
      </c>
      <c r="AA177" s="25" t="s">
        <v>6</v>
      </c>
      <c r="AB177" s="26" t="s">
        <v>16</v>
      </c>
      <c r="AC177" s="26"/>
      <c r="AD177" s="26"/>
      <c r="AE177" s="62"/>
    </row>
    <row r="178">
      <c r="A178" s="224" t="s">
        <v>138</v>
      </c>
      <c r="B178" s="224"/>
      <c r="C178" s="224"/>
      <c r="D178" s="224"/>
      <c r="E178" s="224"/>
      <c r="F178" s="224"/>
      <c r="G178" s="224"/>
      <c r="H178" s="224"/>
      <c r="I178" s="224"/>
      <c r="J178" s="224"/>
      <c r="K178" s="224"/>
      <c r="L178" s="224"/>
      <c r="M178" s="224"/>
      <c r="N178" s="224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24"/>
      <c r="AD178" s="224"/>
      <c r="AE178" s="224"/>
    </row>
    <row r="179">
      <c r="A179" s="157">
        <v>1</v>
      </c>
      <c r="B179" s="31" t="s">
        <v>153</v>
      </c>
      <c r="C179" s="33">
        <v>73.599999999999994</v>
      </c>
      <c r="D179" s="34" t="s">
        <v>105</v>
      </c>
      <c r="E179" s="45">
        <v>3</v>
      </c>
      <c r="F179" s="36">
        <v>22</v>
      </c>
      <c r="G179" s="161"/>
      <c r="H179" s="36"/>
      <c r="I179" s="47">
        <v>2</v>
      </c>
      <c r="J179" s="32">
        <v>28</v>
      </c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>
        <v>1</v>
      </c>
      <c r="V179" s="32">
        <v>30</v>
      </c>
      <c r="W179" s="32"/>
      <c r="X179" s="32"/>
      <c r="Y179" s="32">
        <v>1</v>
      </c>
      <c r="Z179" s="32">
        <v>30</v>
      </c>
      <c r="AA179" s="32">
        <v>1</v>
      </c>
      <c r="AB179" s="32">
        <v>30</v>
      </c>
      <c r="AC179" s="32">
        <f t="shared" si="118"/>
        <v>140</v>
      </c>
      <c r="AD179" s="32">
        <v>1</v>
      </c>
      <c r="AE179" s="62"/>
    </row>
    <row r="180">
      <c r="A180" s="157">
        <v>2</v>
      </c>
      <c r="B180" s="31" t="s">
        <v>228</v>
      </c>
      <c r="C180" s="34">
        <v>60.200000000000003</v>
      </c>
      <c r="D180" s="34" t="s">
        <v>229</v>
      </c>
      <c r="E180" s="45"/>
      <c r="F180" s="36"/>
      <c r="G180" s="161"/>
      <c r="H180" s="36"/>
      <c r="I180" s="47">
        <v>2</v>
      </c>
      <c r="J180" s="32">
        <v>28</v>
      </c>
      <c r="K180" s="32">
        <v>2</v>
      </c>
      <c r="L180" s="32">
        <v>26</v>
      </c>
      <c r="M180" s="32"/>
      <c r="N180" s="32"/>
      <c r="O180" s="32"/>
      <c r="P180" s="32"/>
      <c r="Q180" s="32">
        <v>1</v>
      </c>
      <c r="R180" s="32">
        <v>30</v>
      </c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>
        <f t="shared" si="118"/>
        <v>84</v>
      </c>
      <c r="AD180" s="32">
        <v>2</v>
      </c>
      <c r="AE180" s="62"/>
    </row>
    <row r="181">
      <c r="A181" s="157">
        <v>3</v>
      </c>
      <c r="B181" s="31" t="s">
        <v>146</v>
      </c>
      <c r="C181" s="33">
        <v>59.5</v>
      </c>
      <c r="D181" s="34" t="s">
        <v>35</v>
      </c>
      <c r="E181" s="45">
        <v>3</v>
      </c>
      <c r="F181" s="36">
        <v>22</v>
      </c>
      <c r="G181" s="161"/>
      <c r="H181" s="36"/>
      <c r="I181" s="47"/>
      <c r="J181" s="32"/>
      <c r="K181" s="32">
        <v>3</v>
      </c>
      <c r="L181" s="32">
        <v>22</v>
      </c>
      <c r="M181" s="32">
        <v>2</v>
      </c>
      <c r="N181" s="32">
        <v>26</v>
      </c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>
        <f t="shared" si="118"/>
        <v>70</v>
      </c>
      <c r="AD181" s="32">
        <v>3</v>
      </c>
      <c r="AE181" s="62"/>
    </row>
    <row r="182">
      <c r="A182" s="157">
        <v>4</v>
      </c>
      <c r="B182" s="31" t="s">
        <v>233</v>
      </c>
      <c r="C182" s="34">
        <v>95.299999999999997</v>
      </c>
      <c r="D182" s="34" t="s">
        <v>105</v>
      </c>
      <c r="E182" s="45"/>
      <c r="F182" s="36"/>
      <c r="G182" s="161"/>
      <c r="H182" s="36"/>
      <c r="I182" s="47">
        <v>3</v>
      </c>
      <c r="J182" s="32">
        <v>22</v>
      </c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>
        <v>2</v>
      </c>
      <c r="Z182" s="32">
        <v>25</v>
      </c>
      <c r="AA182" s="32">
        <v>3</v>
      </c>
      <c r="AB182" s="32">
        <v>22</v>
      </c>
      <c r="AC182" s="32">
        <f t="shared" si="118"/>
        <v>69</v>
      </c>
      <c r="AD182" s="32">
        <v>4</v>
      </c>
      <c r="AE182" s="62"/>
    </row>
    <row r="183">
      <c r="A183" s="157">
        <v>5</v>
      </c>
      <c r="B183" s="31" t="s">
        <v>426</v>
      </c>
      <c r="C183" s="34">
        <v>52.200000000000003</v>
      </c>
      <c r="D183" s="34" t="s">
        <v>105</v>
      </c>
      <c r="E183" s="45"/>
      <c r="F183" s="36"/>
      <c r="G183" s="161"/>
      <c r="H183" s="36"/>
      <c r="I183" s="47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>
        <v>2</v>
      </c>
      <c r="V183" s="32">
        <v>25</v>
      </c>
      <c r="W183" s="32"/>
      <c r="X183" s="32"/>
      <c r="Y183" s="32">
        <v>1</v>
      </c>
      <c r="Z183" s="32">
        <v>30</v>
      </c>
      <c r="AA183" s="32"/>
      <c r="AB183" s="32"/>
      <c r="AC183" s="32">
        <f t="shared" si="118"/>
        <v>55</v>
      </c>
      <c r="AD183" s="32">
        <v>5</v>
      </c>
      <c r="AE183" s="62"/>
    </row>
    <row r="184">
      <c r="A184" s="157">
        <v>6</v>
      </c>
      <c r="B184" s="66" t="s">
        <v>451</v>
      </c>
      <c r="C184" s="84" t="s">
        <v>452</v>
      </c>
      <c r="D184" s="84" t="s">
        <v>105</v>
      </c>
      <c r="E184" s="45"/>
      <c r="F184" s="36"/>
      <c r="G184" s="45"/>
      <c r="H184" s="36"/>
      <c r="I184" s="47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>
        <v>1</v>
      </c>
      <c r="Z184" s="32">
        <v>30</v>
      </c>
      <c r="AA184" s="32">
        <v>2</v>
      </c>
      <c r="AB184" s="32">
        <v>25</v>
      </c>
      <c r="AC184" s="32">
        <f t="shared" si="118"/>
        <v>55</v>
      </c>
      <c r="AD184" s="32">
        <v>5</v>
      </c>
      <c r="AE184" s="62"/>
    </row>
    <row r="185">
      <c r="A185" s="157">
        <v>7</v>
      </c>
      <c r="B185" s="31" t="s">
        <v>144</v>
      </c>
      <c r="C185" s="33">
        <v>59.100000000000001</v>
      </c>
      <c r="D185" s="34" t="s">
        <v>105</v>
      </c>
      <c r="E185" s="45">
        <v>1</v>
      </c>
      <c r="F185" s="36">
        <v>30</v>
      </c>
      <c r="G185" s="161"/>
      <c r="H185" s="36"/>
      <c r="I185" s="47">
        <v>3</v>
      </c>
      <c r="J185" s="32">
        <v>22</v>
      </c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>
        <f t="shared" si="118"/>
        <v>52</v>
      </c>
      <c r="AD185" s="32">
        <v>6</v>
      </c>
      <c r="AE185" s="62"/>
    </row>
    <row r="186">
      <c r="A186" s="157">
        <v>8</v>
      </c>
      <c r="B186" s="31" t="s">
        <v>417</v>
      </c>
      <c r="C186" s="34">
        <v>62.799999999999997</v>
      </c>
      <c r="D186" s="34" t="s">
        <v>105</v>
      </c>
      <c r="E186" s="45"/>
      <c r="F186" s="36"/>
      <c r="G186" s="161"/>
      <c r="H186" s="36"/>
      <c r="I186" s="47"/>
      <c r="J186" s="32"/>
      <c r="K186" s="32"/>
      <c r="L186" s="32"/>
      <c r="M186" s="32"/>
      <c r="N186" s="32"/>
      <c r="O186" s="32"/>
      <c r="P186" s="32"/>
      <c r="Q186" s="32"/>
      <c r="R186" s="32"/>
      <c r="S186" s="32">
        <v>1</v>
      </c>
      <c r="T186" s="32">
        <v>33</v>
      </c>
      <c r="U186" s="32"/>
      <c r="V186" s="32"/>
      <c r="W186" s="32"/>
      <c r="X186" s="32"/>
      <c r="Y186" s="32"/>
      <c r="Z186" s="32"/>
      <c r="AA186" s="32"/>
      <c r="AB186" s="32"/>
      <c r="AC186" s="32">
        <f t="shared" si="118"/>
        <v>33</v>
      </c>
      <c r="AD186" s="32">
        <v>7</v>
      </c>
      <c r="AE186" s="62"/>
    </row>
    <row r="187">
      <c r="A187" s="157">
        <v>9</v>
      </c>
      <c r="B187" s="31" t="s">
        <v>201</v>
      </c>
      <c r="C187" s="34">
        <v>67.5</v>
      </c>
      <c r="D187" s="34" t="s">
        <v>202</v>
      </c>
      <c r="E187" s="63"/>
      <c r="F187" s="63"/>
      <c r="G187" s="45">
        <v>1</v>
      </c>
      <c r="H187" s="36">
        <v>33</v>
      </c>
      <c r="I187" s="47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>
        <f t="shared" si="118"/>
        <v>33</v>
      </c>
      <c r="AD187" s="32">
        <v>7</v>
      </c>
      <c r="AE187" s="62"/>
    </row>
    <row r="188">
      <c r="A188" s="157">
        <v>10</v>
      </c>
      <c r="B188" s="31" t="s">
        <v>150</v>
      </c>
      <c r="C188" s="33">
        <v>81.700000000000003</v>
      </c>
      <c r="D188" s="34" t="s">
        <v>124</v>
      </c>
      <c r="E188" s="45">
        <v>1</v>
      </c>
      <c r="F188" s="36">
        <v>33</v>
      </c>
      <c r="G188" s="161"/>
      <c r="H188" s="36"/>
      <c r="I188" s="47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>
        <f t="shared" si="118"/>
        <v>33</v>
      </c>
      <c r="AD188" s="32">
        <v>7</v>
      </c>
      <c r="AE188" s="62"/>
    </row>
    <row r="189">
      <c r="A189" s="157">
        <v>11</v>
      </c>
      <c r="B189" s="31" t="s">
        <v>232</v>
      </c>
      <c r="C189" s="34">
        <v>75.5</v>
      </c>
      <c r="D189" s="34" t="s">
        <v>32</v>
      </c>
      <c r="E189" s="45"/>
      <c r="F189" s="36"/>
      <c r="G189" s="161"/>
      <c r="H189" s="36"/>
      <c r="I189" s="47">
        <v>1</v>
      </c>
      <c r="J189" s="32">
        <v>33</v>
      </c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>
        <f t="shared" si="118"/>
        <v>33</v>
      </c>
      <c r="AD189" s="32">
        <v>7</v>
      </c>
      <c r="AE189" s="62"/>
    </row>
    <row r="190">
      <c r="A190" s="157">
        <v>12</v>
      </c>
      <c r="B190" s="31" t="s">
        <v>425</v>
      </c>
      <c r="C190" s="34">
        <v>41</v>
      </c>
      <c r="D190" s="34" t="s">
        <v>37</v>
      </c>
      <c r="E190" s="45"/>
      <c r="F190" s="36"/>
      <c r="G190" s="161"/>
      <c r="H190" s="36"/>
      <c r="I190" s="47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>
        <v>1</v>
      </c>
      <c r="V190" s="32">
        <v>31</v>
      </c>
      <c r="W190" s="32"/>
      <c r="X190" s="32"/>
      <c r="Y190" s="32"/>
      <c r="Z190" s="32"/>
      <c r="AA190" s="32"/>
      <c r="AB190" s="32"/>
      <c r="AC190" s="32">
        <f t="shared" si="118"/>
        <v>31</v>
      </c>
      <c r="AD190" s="32">
        <v>8</v>
      </c>
      <c r="AE190" s="62"/>
    </row>
    <row r="191">
      <c r="A191" s="157">
        <v>13</v>
      </c>
      <c r="B191" s="31" t="s">
        <v>139</v>
      </c>
      <c r="C191" s="33">
        <v>56.700000000000003</v>
      </c>
      <c r="D191" s="34" t="s">
        <v>124</v>
      </c>
      <c r="E191" s="45">
        <v>1</v>
      </c>
      <c r="F191" s="36">
        <v>30</v>
      </c>
      <c r="G191" s="161"/>
      <c r="H191" s="36"/>
      <c r="I191" s="47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>
        <f t="shared" si="118"/>
        <v>30</v>
      </c>
      <c r="AD191" s="32">
        <v>9</v>
      </c>
      <c r="AE191" s="62"/>
    </row>
    <row r="192">
      <c r="A192" s="157">
        <v>14</v>
      </c>
      <c r="B192" s="31" t="s">
        <v>362</v>
      </c>
      <c r="C192" s="34">
        <v>91.700000000000003</v>
      </c>
      <c r="D192" s="34" t="s">
        <v>229</v>
      </c>
      <c r="E192" s="45"/>
      <c r="F192" s="36"/>
      <c r="G192" s="161"/>
      <c r="H192" s="36"/>
      <c r="I192" s="47"/>
      <c r="J192" s="32"/>
      <c r="K192" s="32"/>
      <c r="L192" s="32"/>
      <c r="M192" s="32">
        <v>1</v>
      </c>
      <c r="N192" s="32">
        <v>30</v>
      </c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>
        <f t="shared" si="118"/>
        <v>30</v>
      </c>
      <c r="AD192" s="32">
        <v>9</v>
      </c>
      <c r="AE192" s="62"/>
    </row>
    <row r="193">
      <c r="A193" s="157">
        <v>15</v>
      </c>
      <c r="B193" s="31" t="s">
        <v>427</v>
      </c>
      <c r="C193" s="34">
        <v>65.799999999999997</v>
      </c>
      <c r="D193" s="34" t="s">
        <v>105</v>
      </c>
      <c r="E193" s="45"/>
      <c r="F193" s="36"/>
      <c r="G193" s="161"/>
      <c r="H193" s="36"/>
      <c r="I193" s="47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>
        <v>1</v>
      </c>
      <c r="V193" s="32">
        <v>30</v>
      </c>
      <c r="W193" s="32"/>
      <c r="X193" s="32"/>
      <c r="Y193" s="32"/>
      <c r="Z193" s="32"/>
      <c r="AA193" s="32"/>
      <c r="AB193" s="32"/>
      <c r="AC193" s="32">
        <f t="shared" si="118"/>
        <v>30</v>
      </c>
      <c r="AD193" s="32">
        <v>9</v>
      </c>
      <c r="AE193" s="62"/>
    </row>
    <row r="194">
      <c r="A194" s="157">
        <v>16</v>
      </c>
      <c r="B194" s="66" t="s">
        <v>454</v>
      </c>
      <c r="C194" s="84" t="s">
        <v>455</v>
      </c>
      <c r="D194" s="84" t="s">
        <v>105</v>
      </c>
      <c r="E194" s="45"/>
      <c r="F194" s="36"/>
      <c r="G194" s="45"/>
      <c r="H194" s="36"/>
      <c r="I194" s="47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>
        <v>1</v>
      </c>
      <c r="Z194" s="32">
        <v>30</v>
      </c>
      <c r="AA194" s="32"/>
      <c r="AB194" s="32"/>
      <c r="AC194" s="32">
        <f t="shared" si="118"/>
        <v>30</v>
      </c>
      <c r="AD194" s="32">
        <v>9</v>
      </c>
      <c r="AE194" s="62"/>
    </row>
    <row r="195">
      <c r="A195" s="157">
        <v>17</v>
      </c>
      <c r="B195" s="31" t="s">
        <v>198</v>
      </c>
      <c r="C195" s="34">
        <v>58</v>
      </c>
      <c r="D195" s="34" t="s">
        <v>199</v>
      </c>
      <c r="E195" s="63"/>
      <c r="F195" s="63"/>
      <c r="G195" s="45">
        <v>2</v>
      </c>
      <c r="H195" s="36">
        <v>28</v>
      </c>
      <c r="I195" s="47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>
        <f t="shared" si="118"/>
        <v>28</v>
      </c>
      <c r="AD195" s="32">
        <v>10</v>
      </c>
      <c r="AE195" s="62"/>
    </row>
    <row r="196">
      <c r="A196" s="157">
        <v>18</v>
      </c>
      <c r="B196" s="31" t="s">
        <v>203</v>
      </c>
      <c r="C196" s="34">
        <v>62.799999999999997</v>
      </c>
      <c r="D196" s="34" t="s">
        <v>124</v>
      </c>
      <c r="E196" s="63"/>
      <c r="F196" s="63"/>
      <c r="G196" s="45">
        <v>2</v>
      </c>
      <c r="H196" s="36">
        <v>27</v>
      </c>
      <c r="I196" s="47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>
        <f t="shared" si="118"/>
        <v>27</v>
      </c>
      <c r="AD196" s="32">
        <v>11</v>
      </c>
      <c r="AE196" s="62"/>
    </row>
    <row r="197">
      <c r="A197" s="157">
        <v>19</v>
      </c>
      <c r="B197" s="31" t="s">
        <v>145</v>
      </c>
      <c r="C197" s="33">
        <v>58.299999999999997</v>
      </c>
      <c r="D197" s="34" t="s">
        <v>105</v>
      </c>
      <c r="E197" s="45">
        <v>2</v>
      </c>
      <c r="F197" s="36">
        <v>25</v>
      </c>
      <c r="G197" s="161"/>
      <c r="H197" s="36"/>
      <c r="I197" s="47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>
        <f t="shared" si="118"/>
        <v>25</v>
      </c>
      <c r="AD197" s="32">
        <v>12</v>
      </c>
      <c r="AE197" s="62"/>
      <c r="AH197" s="225"/>
      <c r="AI197" s="226" t="s">
        <v>140</v>
      </c>
      <c r="AJ197" s="227">
        <v>51.700000000000003</v>
      </c>
      <c r="AK197" s="35" t="s">
        <v>120</v>
      </c>
      <c r="AL197" s="228">
        <v>2</v>
      </c>
      <c r="AM197" s="174">
        <v>25</v>
      </c>
      <c r="AN197" s="228">
        <v>1</v>
      </c>
      <c r="AO197" s="174">
        <v>33</v>
      </c>
      <c r="AP197" s="229">
        <v>1</v>
      </c>
      <c r="AQ197" s="158">
        <v>33</v>
      </c>
      <c r="AR197" s="158">
        <v>1</v>
      </c>
      <c r="AS197" s="158">
        <v>33</v>
      </c>
      <c r="AT197" s="158">
        <v>1</v>
      </c>
      <c r="AU197" s="158">
        <v>32</v>
      </c>
      <c r="AV197" s="158"/>
      <c r="AW197" s="158"/>
      <c r="AX197" s="158"/>
      <c r="AY197" s="158"/>
      <c r="AZ197" s="158"/>
      <c r="BA197" s="158"/>
      <c r="BB197" s="158"/>
      <c r="BC197" s="158"/>
      <c r="BD197" s="158"/>
      <c r="BE197" s="158"/>
      <c r="BF197" s="158"/>
      <c r="BG197" s="158"/>
      <c r="BH197" s="158"/>
      <c r="BI197" s="158"/>
      <c r="BJ197" s="158">
        <f t="shared" ref="BJ197:BJ202" si="119">AM197+AO197+AQ197+AS197+AU197+AW197+AY197+BA197+BC197+BE197+BG197</f>
        <v>156</v>
      </c>
      <c r="BK197" s="158"/>
      <c r="BL197" s="230"/>
    </row>
    <row r="198">
      <c r="A198" s="157">
        <v>20</v>
      </c>
      <c r="B198" s="31" t="s">
        <v>230</v>
      </c>
      <c r="C198" s="34">
        <v>58.700000000000003</v>
      </c>
      <c r="D198" s="34" t="s">
        <v>105</v>
      </c>
      <c r="E198" s="45"/>
      <c r="F198" s="36"/>
      <c r="G198" s="161"/>
      <c r="H198" s="36"/>
      <c r="I198" s="47">
        <v>4</v>
      </c>
      <c r="J198" s="32">
        <v>21</v>
      </c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>
        <f t="shared" si="118"/>
        <v>21</v>
      </c>
      <c r="AD198" s="32">
        <v>13</v>
      </c>
      <c r="AE198" s="62"/>
      <c r="AH198" s="225"/>
      <c r="AI198" s="226" t="s">
        <v>149</v>
      </c>
      <c r="AJ198" s="227">
        <v>69.299999999999997</v>
      </c>
      <c r="AK198" s="35" t="s">
        <v>120</v>
      </c>
      <c r="AL198" s="228">
        <v>1</v>
      </c>
      <c r="AM198" s="174">
        <v>30</v>
      </c>
      <c r="AN198" s="228">
        <v>1</v>
      </c>
      <c r="AO198" s="174">
        <v>33</v>
      </c>
      <c r="AP198" s="229">
        <v>1</v>
      </c>
      <c r="AQ198" s="158">
        <v>33</v>
      </c>
      <c r="AR198" s="158">
        <v>1</v>
      </c>
      <c r="AS198" s="158">
        <v>30</v>
      </c>
      <c r="AT198" s="158"/>
      <c r="AU198" s="158"/>
      <c r="AV198" s="158"/>
      <c r="AW198" s="158"/>
      <c r="AX198" s="158"/>
      <c r="AY198" s="158"/>
      <c r="AZ198" s="158"/>
      <c r="BA198" s="158"/>
      <c r="BB198" s="158"/>
      <c r="BC198" s="158"/>
      <c r="BD198" s="158"/>
      <c r="BE198" s="158"/>
      <c r="BF198" s="158"/>
      <c r="BG198" s="158"/>
      <c r="BH198" s="158"/>
      <c r="BI198" s="158"/>
      <c r="BJ198" s="158">
        <f t="shared" si="119"/>
        <v>126</v>
      </c>
      <c r="BK198" s="158"/>
      <c r="BL198" s="159"/>
    </row>
    <row r="199">
      <c r="A199" s="157">
        <v>21</v>
      </c>
      <c r="B199" s="31" t="s">
        <v>142</v>
      </c>
      <c r="C199" s="33">
        <v>51.299999999999997</v>
      </c>
      <c r="D199" s="34" t="s">
        <v>105</v>
      </c>
      <c r="E199" s="45">
        <v>4</v>
      </c>
      <c r="F199" s="36">
        <v>20</v>
      </c>
      <c r="G199" s="161"/>
      <c r="H199" s="36"/>
      <c r="I199" s="47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>
        <f t="shared" ref="AC199:AC201" si="120">F199+H199+J199+L199+N199+P199+R199+T199+V199+X199+Z199+AB199</f>
        <v>20</v>
      </c>
      <c r="AD199" s="32">
        <v>14</v>
      </c>
      <c r="AE199" s="62"/>
      <c r="AH199" s="225"/>
      <c r="AI199" s="226" t="s">
        <v>141</v>
      </c>
      <c r="AJ199" s="227">
        <v>53.200000000000003</v>
      </c>
      <c r="AK199" s="35" t="s">
        <v>120</v>
      </c>
      <c r="AL199" s="228">
        <v>3</v>
      </c>
      <c r="AM199" s="174">
        <v>22</v>
      </c>
      <c r="AN199" s="228">
        <v>3</v>
      </c>
      <c r="AO199" s="174">
        <v>24</v>
      </c>
      <c r="AP199" s="229">
        <v>2</v>
      </c>
      <c r="AQ199" s="158">
        <v>28</v>
      </c>
      <c r="AR199" s="158"/>
      <c r="AS199" s="158"/>
      <c r="AT199" s="158">
        <v>2</v>
      </c>
      <c r="AU199" s="158">
        <v>26</v>
      </c>
      <c r="AV199" s="158"/>
      <c r="AW199" s="158"/>
      <c r="AX199" s="158"/>
      <c r="AY199" s="158"/>
      <c r="AZ199" s="158"/>
      <c r="BA199" s="158"/>
      <c r="BB199" s="158"/>
      <c r="BC199" s="158"/>
      <c r="BD199" s="158"/>
      <c r="BE199" s="158"/>
      <c r="BF199" s="158"/>
      <c r="BG199" s="158"/>
      <c r="BH199" s="158"/>
      <c r="BI199" s="158"/>
      <c r="BJ199" s="158">
        <f t="shared" si="119"/>
        <v>100</v>
      </c>
      <c r="BK199" s="158"/>
      <c r="BL199" s="159"/>
    </row>
    <row r="200">
      <c r="A200" s="157">
        <v>22</v>
      </c>
      <c r="B200" s="31" t="s">
        <v>147</v>
      </c>
      <c r="C200" s="33">
        <v>61.200000000000003</v>
      </c>
      <c r="D200" s="34" t="s">
        <v>105</v>
      </c>
      <c r="E200" s="45">
        <v>4</v>
      </c>
      <c r="F200" s="36">
        <v>20</v>
      </c>
      <c r="G200" s="161"/>
      <c r="H200" s="36"/>
      <c r="I200" s="47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>
        <f t="shared" si="120"/>
        <v>20</v>
      </c>
      <c r="AD200" s="32">
        <v>14</v>
      </c>
      <c r="AE200" s="62"/>
      <c r="AH200" s="225"/>
      <c r="AI200" s="226" t="s">
        <v>227</v>
      </c>
      <c r="AJ200" s="35">
        <v>65</v>
      </c>
      <c r="AK200" s="35" t="s">
        <v>120</v>
      </c>
      <c r="AL200" s="228"/>
      <c r="AM200" s="174"/>
      <c r="AN200" s="231"/>
      <c r="AO200" s="174"/>
      <c r="AP200" s="229">
        <v>1</v>
      </c>
      <c r="AQ200" s="158">
        <v>32</v>
      </c>
      <c r="AR200" s="158">
        <v>1</v>
      </c>
      <c r="AS200" s="158">
        <v>33</v>
      </c>
      <c r="AT200" s="158">
        <v>1</v>
      </c>
      <c r="AU200" s="158">
        <v>32</v>
      </c>
      <c r="AV200" s="158"/>
      <c r="AW200" s="158"/>
      <c r="AX200" s="158"/>
      <c r="AY200" s="158"/>
      <c r="AZ200" s="158"/>
      <c r="BA200" s="158"/>
      <c r="BB200" s="158"/>
      <c r="BC200" s="158"/>
      <c r="BD200" s="158"/>
      <c r="BE200" s="158"/>
      <c r="BF200" s="158"/>
      <c r="BG200" s="158"/>
      <c r="BH200" s="158"/>
      <c r="BI200" s="158"/>
      <c r="BJ200" s="158">
        <f t="shared" si="119"/>
        <v>97</v>
      </c>
      <c r="BK200" s="158"/>
      <c r="BL200" s="159"/>
    </row>
    <row r="201">
      <c r="A201" s="157">
        <v>23</v>
      </c>
      <c r="B201" s="31" t="s">
        <v>148</v>
      </c>
      <c r="C201" s="33">
        <v>64.400000000000006</v>
      </c>
      <c r="D201" s="34" t="s">
        <v>105</v>
      </c>
      <c r="E201" s="45">
        <v>5</v>
      </c>
      <c r="F201" s="36">
        <v>18</v>
      </c>
      <c r="G201" s="161"/>
      <c r="H201" s="36"/>
      <c r="I201" s="47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>
        <f t="shared" si="120"/>
        <v>18</v>
      </c>
      <c r="AD201" s="32">
        <v>15</v>
      </c>
      <c r="AE201" s="62"/>
      <c r="AH201" s="225"/>
      <c r="AI201" s="226" t="s">
        <v>152</v>
      </c>
      <c r="AJ201" s="227">
        <v>117.5</v>
      </c>
      <c r="AK201" s="35" t="s">
        <v>120</v>
      </c>
      <c r="AL201" s="228">
        <v>2</v>
      </c>
      <c r="AM201" s="174">
        <v>25</v>
      </c>
      <c r="AN201" s="228">
        <v>1</v>
      </c>
      <c r="AO201" s="174">
        <v>31</v>
      </c>
      <c r="AP201" s="229"/>
      <c r="AQ201" s="158"/>
      <c r="AR201" s="158">
        <v>1</v>
      </c>
      <c r="AS201" s="158">
        <v>33</v>
      </c>
      <c r="AT201" s="158"/>
      <c r="AU201" s="158"/>
      <c r="AV201" s="158"/>
      <c r="AW201" s="158"/>
      <c r="AX201" s="158"/>
      <c r="AY201" s="158"/>
      <c r="AZ201" s="158"/>
      <c r="BA201" s="158"/>
      <c r="BB201" s="158"/>
      <c r="BC201" s="158"/>
      <c r="BD201" s="158"/>
      <c r="BE201" s="158"/>
      <c r="BF201" s="158"/>
      <c r="BG201" s="158"/>
      <c r="BH201" s="158"/>
      <c r="BI201" s="158"/>
      <c r="BJ201" s="158">
        <f t="shared" si="119"/>
        <v>89</v>
      </c>
      <c r="BK201" s="158"/>
      <c r="BL201" s="159"/>
    </row>
    <row r="202">
      <c r="A202" s="225"/>
      <c r="B202" s="226" t="s">
        <v>140</v>
      </c>
      <c r="C202" s="227">
        <v>51.700000000000003</v>
      </c>
      <c r="D202" s="35" t="s">
        <v>120</v>
      </c>
      <c r="E202" s="228">
        <v>2</v>
      </c>
      <c r="F202" s="174">
        <v>25</v>
      </c>
      <c r="G202" s="228">
        <v>1</v>
      </c>
      <c r="H202" s="174">
        <v>33</v>
      </c>
      <c r="I202" s="229">
        <v>1</v>
      </c>
      <c r="J202" s="158">
        <v>33</v>
      </c>
      <c r="K202" s="158">
        <v>1</v>
      </c>
      <c r="L202" s="158">
        <v>33</v>
      </c>
      <c r="M202" s="158">
        <v>1</v>
      </c>
      <c r="N202" s="158">
        <v>32</v>
      </c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>
        <f t="shared" ref="AC202:AC207" si="121">F202+H202+J202+L202+N202+P202+R202+T202+V202+X202+Z202</f>
        <v>156</v>
      </c>
      <c r="AD202" s="158"/>
      <c r="AE202" s="230"/>
      <c r="AH202" s="225"/>
      <c r="AI202" s="226" t="s">
        <v>143</v>
      </c>
      <c r="AJ202" s="227">
        <v>45.200000000000003</v>
      </c>
      <c r="AK202" s="35" t="s">
        <v>120</v>
      </c>
      <c r="AL202" s="228">
        <v>5</v>
      </c>
      <c r="AM202" s="174">
        <v>18</v>
      </c>
      <c r="AN202" s="228">
        <v>4</v>
      </c>
      <c r="AO202" s="174">
        <v>20</v>
      </c>
      <c r="AP202" s="229">
        <v>3</v>
      </c>
      <c r="AQ202" s="158">
        <v>22</v>
      </c>
      <c r="AR202" s="158">
        <v>2</v>
      </c>
      <c r="AS202" s="158">
        <v>26</v>
      </c>
      <c r="AT202" s="158"/>
      <c r="AU202" s="158"/>
      <c r="AV202" s="158"/>
      <c r="AW202" s="158"/>
      <c r="AX202" s="158"/>
      <c r="AY202" s="158"/>
      <c r="AZ202" s="158"/>
      <c r="BA202" s="158"/>
      <c r="BB202" s="158"/>
      <c r="BC202" s="158"/>
      <c r="BD202" s="158"/>
      <c r="BE202" s="158"/>
      <c r="BF202" s="158"/>
      <c r="BG202" s="158"/>
      <c r="BH202" s="158"/>
      <c r="BI202" s="158"/>
      <c r="BJ202" s="158">
        <f t="shared" si="119"/>
        <v>86</v>
      </c>
      <c r="BK202" s="158"/>
      <c r="BL202" s="159"/>
    </row>
    <row r="203">
      <c r="A203" s="225"/>
      <c r="B203" s="226" t="s">
        <v>149</v>
      </c>
      <c r="C203" s="227">
        <v>69.299999999999997</v>
      </c>
      <c r="D203" s="35" t="s">
        <v>120</v>
      </c>
      <c r="E203" s="228">
        <v>1</v>
      </c>
      <c r="F203" s="174">
        <v>30</v>
      </c>
      <c r="G203" s="228">
        <v>1</v>
      </c>
      <c r="H203" s="174">
        <v>33</v>
      </c>
      <c r="I203" s="229">
        <v>1</v>
      </c>
      <c r="J203" s="158">
        <v>33</v>
      </c>
      <c r="K203" s="158">
        <v>1</v>
      </c>
      <c r="L203" s="158">
        <v>30</v>
      </c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>
        <f t="shared" si="121"/>
        <v>126</v>
      </c>
      <c r="AD203" s="158"/>
      <c r="AE203" s="159"/>
    </row>
    <row r="204">
      <c r="A204" s="225"/>
      <c r="B204" s="226" t="s">
        <v>141</v>
      </c>
      <c r="C204" s="227">
        <v>53.200000000000003</v>
      </c>
      <c r="D204" s="35" t="s">
        <v>120</v>
      </c>
      <c r="E204" s="228">
        <v>3</v>
      </c>
      <c r="F204" s="174">
        <v>22</v>
      </c>
      <c r="G204" s="228">
        <v>3</v>
      </c>
      <c r="H204" s="174">
        <v>24</v>
      </c>
      <c r="I204" s="229">
        <v>2</v>
      </c>
      <c r="J204" s="158">
        <v>28</v>
      </c>
      <c r="K204" s="158"/>
      <c r="L204" s="158"/>
      <c r="M204" s="158">
        <v>2</v>
      </c>
      <c r="N204" s="158">
        <v>26</v>
      </c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>
        <f t="shared" si="121"/>
        <v>100</v>
      </c>
      <c r="AD204" s="158"/>
      <c r="AE204" s="159"/>
    </row>
    <row r="205">
      <c r="A205" s="225"/>
      <c r="B205" s="226" t="s">
        <v>227</v>
      </c>
      <c r="C205" s="35">
        <v>65</v>
      </c>
      <c r="D205" s="35" t="s">
        <v>120</v>
      </c>
      <c r="E205" s="228"/>
      <c r="F205" s="174"/>
      <c r="G205" s="231"/>
      <c r="H205" s="174"/>
      <c r="I205" s="229">
        <v>1</v>
      </c>
      <c r="J205" s="158">
        <v>32</v>
      </c>
      <c r="K205" s="158">
        <v>1</v>
      </c>
      <c r="L205" s="158">
        <v>33</v>
      </c>
      <c r="M205" s="158">
        <v>1</v>
      </c>
      <c r="N205" s="158">
        <v>32</v>
      </c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>
        <f t="shared" si="121"/>
        <v>97</v>
      </c>
      <c r="AD205" s="158"/>
      <c r="AE205" s="159"/>
    </row>
    <row r="206">
      <c r="A206" s="225"/>
      <c r="B206" s="226" t="s">
        <v>152</v>
      </c>
      <c r="C206" s="227">
        <v>117.5</v>
      </c>
      <c r="D206" s="35" t="s">
        <v>120</v>
      </c>
      <c r="E206" s="228">
        <v>2</v>
      </c>
      <c r="F206" s="174">
        <v>25</v>
      </c>
      <c r="G206" s="228">
        <v>1</v>
      </c>
      <c r="H206" s="174">
        <v>31</v>
      </c>
      <c r="I206" s="229"/>
      <c r="J206" s="158"/>
      <c r="K206" s="158">
        <v>1</v>
      </c>
      <c r="L206" s="158">
        <v>33</v>
      </c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>
        <f t="shared" si="121"/>
        <v>89</v>
      </c>
      <c r="AD206" s="158"/>
      <c r="AE206" s="159"/>
    </row>
    <row r="207">
      <c r="A207" s="225"/>
      <c r="B207" s="226" t="s">
        <v>143</v>
      </c>
      <c r="C207" s="227">
        <v>45.200000000000003</v>
      </c>
      <c r="D207" s="35" t="s">
        <v>120</v>
      </c>
      <c r="E207" s="228">
        <v>5</v>
      </c>
      <c r="F207" s="174">
        <v>18</v>
      </c>
      <c r="G207" s="228">
        <v>4</v>
      </c>
      <c r="H207" s="174">
        <v>20</v>
      </c>
      <c r="I207" s="229">
        <v>3</v>
      </c>
      <c r="J207" s="158">
        <v>22</v>
      </c>
      <c r="K207" s="158">
        <v>2</v>
      </c>
      <c r="L207" s="158">
        <v>26</v>
      </c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>
        <f t="shared" si="121"/>
        <v>86</v>
      </c>
      <c r="AD207" s="158"/>
      <c r="AE207" s="159"/>
    </row>
    <row r="208">
      <c r="A208" s="156" t="s">
        <v>472</v>
      </c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  <c r="AC208" s="156"/>
      <c r="AD208" s="156"/>
      <c r="AE208" s="156"/>
    </row>
    <row r="209">
      <c r="A209" s="157">
        <v>1</v>
      </c>
      <c r="B209" s="31" t="s">
        <v>156</v>
      </c>
      <c r="C209" s="33">
        <v>66.599999999999994</v>
      </c>
      <c r="D209" s="34" t="s">
        <v>120</v>
      </c>
      <c r="E209" s="45">
        <v>1</v>
      </c>
      <c r="F209" s="36">
        <v>30</v>
      </c>
      <c r="G209" s="45">
        <v>1</v>
      </c>
      <c r="H209" s="36">
        <v>33</v>
      </c>
      <c r="I209" s="47">
        <v>1</v>
      </c>
      <c r="J209" s="32">
        <v>33</v>
      </c>
      <c r="K209" s="32">
        <v>1</v>
      </c>
      <c r="L209" s="32">
        <v>33</v>
      </c>
      <c r="M209" s="32">
        <v>2</v>
      </c>
      <c r="N209" s="32">
        <v>31</v>
      </c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>
        <f t="shared" ref="AC209:AC229" si="122">F209+H209+J209+L209+N209</f>
        <v>160</v>
      </c>
      <c r="AD209" s="32">
        <v>1</v>
      </c>
      <c r="AE209" s="62"/>
    </row>
    <row r="210">
      <c r="A210" s="157">
        <v>2</v>
      </c>
      <c r="B210" s="31" t="s">
        <v>155</v>
      </c>
      <c r="C210" s="33">
        <v>54.100000000000001</v>
      </c>
      <c r="D210" s="34" t="s">
        <v>120</v>
      </c>
      <c r="E210" s="45">
        <v>1</v>
      </c>
      <c r="F210" s="36">
        <v>30</v>
      </c>
      <c r="G210" s="161"/>
      <c r="H210" s="36"/>
      <c r="I210" s="47"/>
      <c r="J210" s="32"/>
      <c r="K210" s="32">
        <v>1</v>
      </c>
      <c r="L210" s="32">
        <v>30</v>
      </c>
      <c r="M210" s="32">
        <v>1</v>
      </c>
      <c r="N210" s="32">
        <v>30</v>
      </c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>
        <f t="shared" si="122"/>
        <v>90</v>
      </c>
      <c r="AD210" s="32">
        <v>2</v>
      </c>
      <c r="AE210" s="62"/>
    </row>
    <row r="211">
      <c r="A211" s="157">
        <v>3</v>
      </c>
      <c r="B211" s="31" t="s">
        <v>364</v>
      </c>
      <c r="C211" s="34">
        <v>59.299999999999997</v>
      </c>
      <c r="D211" s="34" t="s">
        <v>319</v>
      </c>
      <c r="E211" s="63"/>
      <c r="F211" s="63"/>
      <c r="G211" s="45"/>
      <c r="H211" s="36"/>
      <c r="I211" s="47"/>
      <c r="J211" s="32"/>
      <c r="K211" s="32"/>
      <c r="L211" s="32"/>
      <c r="M211" s="32">
        <v>1</v>
      </c>
      <c r="N211" s="32">
        <v>31</v>
      </c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>
        <f t="shared" si="122"/>
        <v>31</v>
      </c>
      <c r="AD211" s="32">
        <v>3</v>
      </c>
      <c r="AE211" s="62"/>
    </row>
    <row r="212">
      <c r="A212" s="157">
        <v>4</v>
      </c>
      <c r="B212" s="31" t="s">
        <v>204</v>
      </c>
      <c r="C212" s="34">
        <v>56.5</v>
      </c>
      <c r="D212" s="34" t="s">
        <v>199</v>
      </c>
      <c r="E212" s="63"/>
      <c r="F212" s="63"/>
      <c r="G212" s="45">
        <v>1</v>
      </c>
      <c r="H212" s="36">
        <v>30</v>
      </c>
      <c r="I212" s="47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>
        <f t="shared" si="122"/>
        <v>30</v>
      </c>
      <c r="AD212" s="32">
        <v>4</v>
      </c>
      <c r="AE212" s="62"/>
    </row>
    <row r="213">
      <c r="A213" s="157">
        <v>5</v>
      </c>
      <c r="B213" s="31" t="s">
        <v>234</v>
      </c>
      <c r="C213" s="34">
        <v>52.700000000000003</v>
      </c>
      <c r="D213" s="34" t="s">
        <v>32</v>
      </c>
      <c r="E213" s="63"/>
      <c r="F213" s="63"/>
      <c r="G213" s="45"/>
      <c r="H213" s="36"/>
      <c r="I213" s="47">
        <v>1</v>
      </c>
      <c r="J213" s="32">
        <v>30</v>
      </c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>
        <f t="shared" si="122"/>
        <v>30</v>
      </c>
      <c r="AD213" s="32">
        <v>4</v>
      </c>
      <c r="AE213" s="62"/>
    </row>
    <row r="214">
      <c r="A214" s="157">
        <v>6</v>
      </c>
      <c r="B214" s="31" t="s">
        <v>205</v>
      </c>
      <c r="C214" s="34">
        <v>72</v>
      </c>
      <c r="D214" s="34" t="s">
        <v>199</v>
      </c>
      <c r="E214" s="63"/>
      <c r="F214" s="63"/>
      <c r="G214" s="45">
        <v>1</v>
      </c>
      <c r="H214" s="36">
        <v>30</v>
      </c>
      <c r="I214" s="47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>
        <f t="shared" si="122"/>
        <v>30</v>
      </c>
      <c r="AD214" s="32">
        <v>4</v>
      </c>
      <c r="AE214" s="62"/>
    </row>
    <row r="215">
      <c r="A215" s="157">
        <v>7</v>
      </c>
      <c r="B215" s="31" t="s">
        <v>367</v>
      </c>
      <c r="C215" s="34">
        <v>81.299999999999997</v>
      </c>
      <c r="D215" s="34" t="s">
        <v>199</v>
      </c>
      <c r="E215" s="63"/>
      <c r="F215" s="63"/>
      <c r="G215" s="45"/>
      <c r="H215" s="36"/>
      <c r="I215" s="47"/>
      <c r="J215" s="32"/>
      <c r="K215" s="32"/>
      <c r="L215" s="32"/>
      <c r="M215" s="32">
        <v>3</v>
      </c>
      <c r="N215" s="32">
        <v>22</v>
      </c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>
        <f t="shared" si="122"/>
        <v>22</v>
      </c>
      <c r="AD215" s="32">
        <v>5</v>
      </c>
      <c r="AE215" s="62"/>
    </row>
    <row r="216">
      <c r="A216" s="224" t="s">
        <v>157</v>
      </c>
      <c r="B216" s="224"/>
      <c r="C216" s="224"/>
      <c r="D216" s="224"/>
      <c r="E216" s="224"/>
      <c r="F216" s="224"/>
      <c r="G216" s="224"/>
      <c r="H216" s="224"/>
      <c r="I216" s="224"/>
      <c r="J216" s="224"/>
      <c r="K216" s="224"/>
      <c r="L216" s="224"/>
      <c r="M216" s="224"/>
      <c r="N216" s="224"/>
      <c r="O216" s="224"/>
      <c r="P216" s="224"/>
      <c r="Q216" s="224"/>
      <c r="R216" s="224"/>
      <c r="S216" s="224"/>
      <c r="T216" s="224"/>
      <c r="U216" s="224"/>
      <c r="V216" s="224"/>
      <c r="W216" s="224"/>
      <c r="X216" s="224"/>
      <c r="Y216" s="224"/>
      <c r="Z216" s="224"/>
      <c r="AA216" s="224"/>
      <c r="AB216" s="224"/>
      <c r="AC216" s="224"/>
      <c r="AD216" s="224"/>
      <c r="AE216" s="224"/>
    </row>
    <row r="217">
      <c r="A217" s="157">
        <v>1</v>
      </c>
      <c r="B217" s="31" t="s">
        <v>160</v>
      </c>
      <c r="C217" s="33">
        <v>44.799999999999997</v>
      </c>
      <c r="D217" s="34" t="s">
        <v>120</v>
      </c>
      <c r="E217" s="45">
        <v>1</v>
      </c>
      <c r="F217" s="36">
        <v>30</v>
      </c>
      <c r="G217" s="45">
        <v>1</v>
      </c>
      <c r="H217" s="36">
        <v>33</v>
      </c>
      <c r="I217" s="47">
        <v>1</v>
      </c>
      <c r="J217" s="32">
        <v>33</v>
      </c>
      <c r="K217" s="32">
        <v>1</v>
      </c>
      <c r="L217" s="32">
        <v>33</v>
      </c>
      <c r="M217" s="32">
        <v>1</v>
      </c>
      <c r="N217" s="32">
        <v>31</v>
      </c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>
        <f t="shared" si="122"/>
        <v>160</v>
      </c>
      <c r="AD217" s="32">
        <v>1</v>
      </c>
      <c r="AE217" s="62"/>
    </row>
    <row r="218">
      <c r="A218" s="157">
        <v>2</v>
      </c>
      <c r="B218" s="31" t="s">
        <v>159</v>
      </c>
      <c r="C218" s="33">
        <v>28.199999999999999</v>
      </c>
      <c r="D218" s="34" t="s">
        <v>120</v>
      </c>
      <c r="E218" s="45">
        <v>2</v>
      </c>
      <c r="F218" s="36">
        <v>25</v>
      </c>
      <c r="G218" s="45">
        <v>2</v>
      </c>
      <c r="H218" s="36">
        <v>25</v>
      </c>
      <c r="I218" s="47">
        <v>2</v>
      </c>
      <c r="J218" s="32">
        <v>25</v>
      </c>
      <c r="K218" s="32">
        <v>1</v>
      </c>
      <c r="L218" s="32">
        <v>30</v>
      </c>
      <c r="M218" s="32">
        <v>1</v>
      </c>
      <c r="N218" s="32">
        <v>33</v>
      </c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>
        <f t="shared" si="122"/>
        <v>138</v>
      </c>
      <c r="AD218" s="32">
        <v>2</v>
      </c>
      <c r="AE218" s="62"/>
    </row>
    <row r="219">
      <c r="A219" s="157">
        <v>3</v>
      </c>
      <c r="B219" s="31" t="s">
        <v>158</v>
      </c>
      <c r="C219" s="33">
        <v>30.100000000000001</v>
      </c>
      <c r="D219" s="34" t="s">
        <v>32</v>
      </c>
      <c r="E219" s="45">
        <v>1</v>
      </c>
      <c r="F219" s="36">
        <v>30</v>
      </c>
      <c r="G219" s="45">
        <v>3</v>
      </c>
      <c r="H219" s="36">
        <v>22</v>
      </c>
      <c r="I219" s="47">
        <v>1</v>
      </c>
      <c r="J219" s="32">
        <v>30</v>
      </c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>
        <f t="shared" si="122"/>
        <v>82</v>
      </c>
      <c r="AD219" s="32">
        <v>3</v>
      </c>
      <c r="AE219" s="62"/>
    </row>
    <row r="220">
      <c r="A220" s="157">
        <v>4</v>
      </c>
      <c r="B220" s="31" t="s">
        <v>162</v>
      </c>
      <c r="C220" s="33">
        <v>68.200000000000003</v>
      </c>
      <c r="D220" s="34" t="s">
        <v>120</v>
      </c>
      <c r="E220" s="45">
        <v>2</v>
      </c>
      <c r="F220" s="36">
        <v>25</v>
      </c>
      <c r="G220" s="45">
        <v>2</v>
      </c>
      <c r="H220" s="36">
        <v>28</v>
      </c>
      <c r="I220" s="47"/>
      <c r="J220" s="32"/>
      <c r="K220" s="32">
        <v>2</v>
      </c>
      <c r="L220" s="32">
        <v>28</v>
      </c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>
        <f t="shared" si="122"/>
        <v>81</v>
      </c>
      <c r="AD220" s="32">
        <v>4</v>
      </c>
      <c r="AE220" s="62"/>
    </row>
    <row r="221">
      <c r="A221" s="157">
        <v>5</v>
      </c>
      <c r="B221" s="31" t="s">
        <v>206</v>
      </c>
      <c r="C221" s="34">
        <v>36</v>
      </c>
      <c r="D221" s="34" t="s">
        <v>120</v>
      </c>
      <c r="E221" s="63"/>
      <c r="F221" s="63"/>
      <c r="G221" s="45">
        <v>1</v>
      </c>
      <c r="H221" s="36">
        <v>30</v>
      </c>
      <c r="I221" s="47">
        <v>3</v>
      </c>
      <c r="J221" s="32">
        <v>22</v>
      </c>
      <c r="K221" s="32">
        <v>2</v>
      </c>
      <c r="L221" s="32">
        <v>25</v>
      </c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>
        <f t="shared" si="122"/>
        <v>77</v>
      </c>
      <c r="AD221" s="32">
        <v>5</v>
      </c>
      <c r="AE221" s="62"/>
    </row>
    <row r="222">
      <c r="A222" s="157">
        <v>6</v>
      </c>
      <c r="B222" s="31" t="s">
        <v>369</v>
      </c>
      <c r="C222" s="34">
        <v>34.75</v>
      </c>
      <c r="D222" s="34" t="s">
        <v>229</v>
      </c>
      <c r="E222" s="63"/>
      <c r="F222" s="63"/>
      <c r="G222" s="45"/>
      <c r="H222" s="36"/>
      <c r="I222" s="47"/>
      <c r="J222" s="32"/>
      <c r="K222" s="32"/>
      <c r="L222" s="32"/>
      <c r="M222" s="32">
        <v>2</v>
      </c>
      <c r="N222" s="32">
        <v>27</v>
      </c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>
        <f t="shared" si="122"/>
        <v>27</v>
      </c>
      <c r="AD222" s="32">
        <v>6</v>
      </c>
      <c r="AE222" s="62"/>
    </row>
    <row r="223">
      <c r="A223" s="157">
        <v>7</v>
      </c>
      <c r="B223" s="31" t="s">
        <v>163</v>
      </c>
      <c r="C223" s="33">
        <v>64.200000000000003</v>
      </c>
      <c r="D223" s="34" t="s">
        <v>120</v>
      </c>
      <c r="E223" s="45">
        <v>3</v>
      </c>
      <c r="F223" s="36">
        <v>22</v>
      </c>
      <c r="G223" s="161"/>
      <c r="H223" s="36"/>
      <c r="I223" s="47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>
        <f t="shared" si="122"/>
        <v>22</v>
      </c>
      <c r="AD223" s="32">
        <v>7</v>
      </c>
      <c r="AE223" s="62"/>
    </row>
    <row r="224">
      <c r="A224" s="157">
        <v>8</v>
      </c>
      <c r="B224" s="31" t="s">
        <v>164</v>
      </c>
      <c r="C224" s="33">
        <v>44</v>
      </c>
      <c r="D224" s="34" t="s">
        <v>74</v>
      </c>
      <c r="E224" s="45">
        <v>4</v>
      </c>
      <c r="F224" s="36">
        <v>20</v>
      </c>
      <c r="G224" s="161"/>
      <c r="H224" s="36"/>
      <c r="I224" s="47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>
        <f t="shared" si="122"/>
        <v>20</v>
      </c>
      <c r="AD224" s="32">
        <v>8</v>
      </c>
      <c r="AE224" s="62"/>
    </row>
    <row r="225">
      <c r="A225" s="156" t="s">
        <v>473</v>
      </c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  <c r="AC225" s="156"/>
      <c r="AD225" s="156"/>
      <c r="AE225" s="156"/>
    </row>
    <row r="226">
      <c r="A226" s="157">
        <v>1</v>
      </c>
      <c r="B226" s="31" t="s">
        <v>166</v>
      </c>
      <c r="C226" s="33">
        <v>43.200000000000003</v>
      </c>
      <c r="D226" s="34" t="s">
        <v>120</v>
      </c>
      <c r="E226" s="45">
        <v>1</v>
      </c>
      <c r="F226" s="36">
        <v>30</v>
      </c>
      <c r="G226" s="45">
        <v>1</v>
      </c>
      <c r="H226" s="36">
        <v>32</v>
      </c>
      <c r="I226" s="47">
        <v>1</v>
      </c>
      <c r="J226" s="32">
        <v>30</v>
      </c>
      <c r="K226" s="32">
        <v>1</v>
      </c>
      <c r="L226" s="32">
        <v>30</v>
      </c>
      <c r="M226" s="32">
        <v>1</v>
      </c>
      <c r="N226" s="32">
        <v>31</v>
      </c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>
        <f t="shared" si="122"/>
        <v>153</v>
      </c>
      <c r="AD226" s="32">
        <v>1</v>
      </c>
      <c r="AE226" s="62"/>
    </row>
    <row r="227">
      <c r="A227" s="157">
        <v>2</v>
      </c>
      <c r="B227" s="31" t="s">
        <v>168</v>
      </c>
      <c r="C227" s="33">
        <v>55.100000000000001</v>
      </c>
      <c r="D227" s="34" t="s">
        <v>120</v>
      </c>
      <c r="E227" s="45">
        <v>2</v>
      </c>
      <c r="F227" s="36">
        <v>25</v>
      </c>
      <c r="G227" s="45">
        <v>2</v>
      </c>
      <c r="H227" s="36">
        <v>25</v>
      </c>
      <c r="I227" s="47">
        <v>2</v>
      </c>
      <c r="J227" s="32">
        <v>25</v>
      </c>
      <c r="K227" s="32">
        <v>2</v>
      </c>
      <c r="L227" s="32">
        <v>25</v>
      </c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>
        <f t="shared" si="122"/>
        <v>100</v>
      </c>
      <c r="AD227" s="32">
        <v>1</v>
      </c>
      <c r="AE227" s="62"/>
    </row>
    <row r="228">
      <c r="A228" s="157">
        <v>3</v>
      </c>
      <c r="B228" s="31" t="s">
        <v>299</v>
      </c>
      <c r="C228" s="34">
        <v>76</v>
      </c>
      <c r="D228" s="34" t="s">
        <v>262</v>
      </c>
      <c r="E228" s="45"/>
      <c r="F228" s="36"/>
      <c r="G228" s="45"/>
      <c r="H228" s="36"/>
      <c r="I228" s="47"/>
      <c r="J228" s="32"/>
      <c r="K228" s="32">
        <v>3</v>
      </c>
      <c r="L228" s="32">
        <v>22</v>
      </c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>
        <f t="shared" si="122"/>
        <v>22</v>
      </c>
      <c r="AD228" s="32">
        <v>2</v>
      </c>
      <c r="AE228" s="62"/>
    </row>
    <row r="229">
      <c r="A229" s="157">
        <v>4</v>
      </c>
      <c r="B229" s="31" t="s">
        <v>169</v>
      </c>
      <c r="C229" s="33">
        <v>42.100000000000001</v>
      </c>
      <c r="D229" s="34" t="s">
        <v>124</v>
      </c>
      <c r="E229" s="45">
        <v>3</v>
      </c>
      <c r="F229" s="36">
        <v>22</v>
      </c>
      <c r="G229" s="161"/>
      <c r="H229" s="36"/>
      <c r="I229" s="47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>
        <f t="shared" si="122"/>
        <v>22</v>
      </c>
      <c r="AD229" s="32">
        <v>3</v>
      </c>
      <c r="AE229" s="62"/>
    </row>
    <row r="231">
      <c r="A231" s="1"/>
      <c r="B231" s="1" t="s">
        <v>88</v>
      </c>
      <c r="C231" s="1" t="s">
        <v>89</v>
      </c>
      <c r="D231" s="1"/>
      <c r="J231" s="1"/>
      <c r="K231" s="1"/>
      <c r="L231" s="1"/>
      <c r="M231" s="1"/>
      <c r="N231" s="1"/>
      <c r="O231" s="1"/>
      <c r="P231" s="1"/>
      <c r="Q231" s="1"/>
      <c r="R231" s="1" t="s">
        <v>90</v>
      </c>
      <c r="S231" s="1"/>
      <c r="T231" s="1"/>
      <c r="U231" s="1"/>
      <c r="V231" s="1" t="s">
        <v>440</v>
      </c>
      <c r="W231" s="1"/>
      <c r="X231" s="1"/>
      <c r="Y231" s="1"/>
      <c r="Z231" s="1"/>
      <c r="AA231" s="1"/>
      <c r="AB231" s="1"/>
      <c r="AC231" s="1"/>
      <c r="AD231" s="1"/>
      <c r="AE231" s="1"/>
    </row>
    <row r="252" ht="12" customHeight="1"/>
    <row r="253" hidden="1"/>
  </sheetData>
  <sortState ref="B53:AC57">
    <sortCondition descending="1" ref="AC53:AC57"/>
  </sortState>
  <mergeCells count="82">
    <mergeCell ref="A1:B1"/>
    <mergeCell ref="A2:AE2"/>
    <mergeCell ref="A4:AE4"/>
    <mergeCell ref="A5:AE5"/>
    <mergeCell ref="A6:AE6"/>
    <mergeCell ref="A7:AE7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11:AE11"/>
    <mergeCell ref="A38:AE38"/>
    <mergeCell ref="A43:B43"/>
    <mergeCell ref="A44:AE44"/>
    <mergeCell ref="A46:AE46"/>
    <mergeCell ref="A47:AE47"/>
    <mergeCell ref="A48:AE48"/>
    <mergeCell ref="A49:AE49"/>
    <mergeCell ref="E50:F50"/>
    <mergeCell ref="G50:H50"/>
    <mergeCell ref="I50:J50"/>
    <mergeCell ref="K50:L50"/>
    <mergeCell ref="M50:N50"/>
    <mergeCell ref="O50:P50"/>
    <mergeCell ref="Q50:R50"/>
    <mergeCell ref="S50:T50"/>
    <mergeCell ref="U50:V50"/>
    <mergeCell ref="W50:X50"/>
    <mergeCell ref="Y50:Z50"/>
    <mergeCell ref="AA50:AB50"/>
    <mergeCell ref="A52:AE52"/>
    <mergeCell ref="A100:AE100"/>
    <mergeCell ref="A120:B120"/>
    <mergeCell ref="A121:AE121"/>
    <mergeCell ref="A123:AE123"/>
    <mergeCell ref="A124:AE124"/>
    <mergeCell ref="A125:AE125"/>
    <mergeCell ref="A126:AE126"/>
    <mergeCell ref="E127:F127"/>
    <mergeCell ref="G127:H127"/>
    <mergeCell ref="I127:J127"/>
    <mergeCell ref="K127:L127"/>
    <mergeCell ref="M127:N127"/>
    <mergeCell ref="O127:P127"/>
    <mergeCell ref="Q127:R127"/>
    <mergeCell ref="S127:T127"/>
    <mergeCell ref="U127:V127"/>
    <mergeCell ref="W127:X127"/>
    <mergeCell ref="Y127:Z127"/>
    <mergeCell ref="AA127:AB127"/>
    <mergeCell ref="A129:AE129"/>
    <mergeCell ref="A163:AE163"/>
    <mergeCell ref="A169:B169"/>
    <mergeCell ref="A170:AE170"/>
    <mergeCell ref="A172:AE172"/>
    <mergeCell ref="A173:AE173"/>
    <mergeCell ref="A174:AE174"/>
    <mergeCell ref="A175:AE175"/>
    <mergeCell ref="E176:F176"/>
    <mergeCell ref="G176:H176"/>
    <mergeCell ref="I176:J176"/>
    <mergeCell ref="K176:L176"/>
    <mergeCell ref="M176:N176"/>
    <mergeCell ref="O176:P176"/>
    <mergeCell ref="Q176:R176"/>
    <mergeCell ref="S176:T176"/>
    <mergeCell ref="U176:V176"/>
    <mergeCell ref="W176:X176"/>
    <mergeCell ref="Y176:Z176"/>
    <mergeCell ref="AA176:AB176"/>
    <mergeCell ref="A178:AE178"/>
    <mergeCell ref="A208:AE208"/>
    <mergeCell ref="A216:AE216"/>
    <mergeCell ref="A225:AE225"/>
  </mergeCells>
  <printOptions headings="0" gridLines="0"/>
  <pageMargins left="0" right="0" top="0" bottom="0" header="0" footer="0"/>
  <pageSetup blackAndWhite="0" cellComments="none" copies="1" draft="0" errors="displayed" firstPageNumber="-1" fitToHeight="0" fitToWidth="0" horizontalDpi="360" orientation="landscape" pageOrder="downThenOver" paperSize="9" scale="30" useFirstPageNumber="0" usePrinterDefaults="1" verticalDpi="360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workbookViewId="0" zoomScale="60">
      <selection activeCell="BI27" activeCellId="0" sqref="BI27"/>
    </sheetView>
  </sheetViews>
  <sheetFormatPr defaultColWidth="8.875" defaultRowHeight="16.5"/>
  <cols>
    <col bestFit="1" customWidth="1" min="1" max="1" width="5.875"/>
    <col bestFit="1" customWidth="1" min="2" max="2" width="25"/>
    <col bestFit="1" customWidth="1" min="3" max="50" width="5.5"/>
    <col bestFit="1" customWidth="1" min="51" max="56" width="9"/>
    <col bestFit="1" customWidth="1" min="57" max="57" width="8.5"/>
    <col bestFit="1" customWidth="1" min="58" max="58" width="10.875"/>
    <col bestFit="1" customWidth="1" min="59" max="59" width="9"/>
    <col bestFit="1" customWidth="1" min="60" max="70" width="8.875"/>
  </cols>
  <sheetData>
    <row r="1" ht="21.75">
      <c r="A1" s="232">
        <v>2021</v>
      </c>
      <c r="B1" s="232"/>
      <c r="C1" s="4"/>
      <c r="D1" s="4"/>
      <c r="E1" s="4"/>
      <c r="F1" s="4"/>
      <c r="G1" s="4"/>
      <c r="H1" s="4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</row>
    <row r="2" ht="21.75">
      <c r="A2" s="16" t="s">
        <v>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7"/>
      <c r="BG2" s="17"/>
    </row>
    <row r="3" ht="19.5">
      <c r="A3" s="233"/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3"/>
      <c r="AT3" s="233"/>
      <c r="AU3" s="233"/>
      <c r="AV3" s="233"/>
      <c r="AW3" s="233"/>
      <c r="AX3" s="233"/>
      <c r="AY3" s="233"/>
      <c r="AZ3" s="233"/>
      <c r="BA3" s="233"/>
      <c r="BB3" s="233"/>
      <c r="BC3" s="233"/>
      <c r="BD3" s="233"/>
      <c r="BE3" s="233"/>
      <c r="BF3" s="233"/>
      <c r="BG3" s="233"/>
    </row>
    <row r="4" ht="19.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E4" s="10"/>
    </row>
    <row r="5" ht="26.25">
      <c r="A5" s="234" t="s">
        <v>3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5"/>
      <c r="BG5" s="235"/>
    </row>
    <row r="6" ht="21.7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I6" s="59"/>
      <c r="BJ6" s="59"/>
      <c r="BK6" s="59"/>
      <c r="BL6" s="59"/>
    </row>
    <row r="7" ht="21.75">
      <c r="A7" s="16" t="s">
        <v>474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7"/>
      <c r="BG7" s="17"/>
      <c r="BI7" s="59"/>
      <c r="BJ7" s="59"/>
      <c r="BK7" s="59"/>
      <c r="BL7" s="59"/>
    </row>
    <row r="8">
      <c r="BI8" s="59"/>
      <c r="BJ8" s="59"/>
      <c r="BK8" s="59"/>
      <c r="BL8" s="59"/>
    </row>
    <row r="9">
      <c r="A9" s="236" t="s">
        <v>470</v>
      </c>
      <c r="B9" s="237" t="s">
        <v>475</v>
      </c>
      <c r="C9" s="238">
        <v>1</v>
      </c>
      <c r="D9" s="239"/>
      <c r="E9" s="239"/>
      <c r="F9" s="240"/>
      <c r="G9" s="241">
        <v>2</v>
      </c>
      <c r="H9" s="242"/>
      <c r="I9" s="242"/>
      <c r="J9" s="243"/>
      <c r="K9" s="244">
        <v>3</v>
      </c>
      <c r="L9" s="245"/>
      <c r="M9" s="245"/>
      <c r="N9" s="246"/>
      <c r="O9" s="247">
        <v>4</v>
      </c>
      <c r="P9" s="248"/>
      <c r="Q9" s="248"/>
      <c r="R9" s="249"/>
      <c r="S9" s="250">
        <v>5</v>
      </c>
      <c r="T9" s="251"/>
      <c r="U9" s="251"/>
      <c r="V9" s="252"/>
      <c r="W9" s="253">
        <v>6</v>
      </c>
      <c r="X9" s="254"/>
      <c r="Y9" s="254"/>
      <c r="Z9" s="255"/>
      <c r="AA9" s="256">
        <v>7</v>
      </c>
      <c r="AB9" s="257"/>
      <c r="AC9" s="257"/>
      <c r="AD9" s="258"/>
      <c r="AE9" s="259">
        <v>8</v>
      </c>
      <c r="AF9" s="260"/>
      <c r="AG9" s="260"/>
      <c r="AH9" s="261"/>
      <c r="AI9" s="262">
        <v>9</v>
      </c>
      <c r="AJ9" s="263"/>
      <c r="AK9" s="263"/>
      <c r="AL9" s="264"/>
      <c r="AM9" s="265">
        <v>10</v>
      </c>
      <c r="AN9" s="266"/>
      <c r="AO9" s="266"/>
      <c r="AP9" s="267"/>
      <c r="AQ9" s="268">
        <v>11</v>
      </c>
      <c r="AR9" s="269"/>
      <c r="AS9" s="269"/>
      <c r="AT9" s="270"/>
      <c r="AU9" s="271">
        <v>12</v>
      </c>
      <c r="AV9" s="272"/>
      <c r="AW9" s="272"/>
      <c r="AX9" s="273"/>
      <c r="AY9" s="274" t="s">
        <v>476</v>
      </c>
      <c r="AZ9" s="275" t="s">
        <v>476</v>
      </c>
      <c r="BA9" s="276" t="s">
        <v>477</v>
      </c>
      <c r="BB9" s="277" t="s">
        <v>478</v>
      </c>
      <c r="BC9" s="278" t="s">
        <v>478</v>
      </c>
      <c r="BD9" s="279" t="s">
        <v>479</v>
      </c>
      <c r="BE9" s="280" t="s">
        <v>6</v>
      </c>
      <c r="BI9" s="59"/>
      <c r="BJ9" s="168"/>
      <c r="BK9" s="59"/>
      <c r="BL9" s="59"/>
    </row>
    <row r="10" ht="16.5">
      <c r="A10" s="281"/>
      <c r="B10" s="282"/>
      <c r="C10" s="238" t="s">
        <v>480</v>
      </c>
      <c r="D10" s="240" t="s">
        <v>476</v>
      </c>
      <c r="E10" s="283" t="s">
        <v>481</v>
      </c>
      <c r="F10" s="240" t="s">
        <v>476</v>
      </c>
      <c r="G10" s="241" t="s">
        <v>480</v>
      </c>
      <c r="H10" s="243" t="s">
        <v>476</v>
      </c>
      <c r="I10" s="284" t="s">
        <v>481</v>
      </c>
      <c r="J10" s="243" t="s">
        <v>476</v>
      </c>
      <c r="K10" s="244" t="s">
        <v>480</v>
      </c>
      <c r="L10" s="246" t="s">
        <v>476</v>
      </c>
      <c r="M10" s="285" t="s">
        <v>481</v>
      </c>
      <c r="N10" s="246" t="s">
        <v>476</v>
      </c>
      <c r="O10" s="247" t="s">
        <v>480</v>
      </c>
      <c r="P10" s="249" t="s">
        <v>476</v>
      </c>
      <c r="Q10" s="286" t="s">
        <v>481</v>
      </c>
      <c r="R10" s="249" t="s">
        <v>476</v>
      </c>
      <c r="S10" s="250" t="s">
        <v>480</v>
      </c>
      <c r="T10" s="252" t="s">
        <v>476</v>
      </c>
      <c r="U10" s="287" t="s">
        <v>481</v>
      </c>
      <c r="V10" s="252" t="s">
        <v>476</v>
      </c>
      <c r="W10" s="253" t="s">
        <v>480</v>
      </c>
      <c r="X10" s="255" t="s">
        <v>476</v>
      </c>
      <c r="Y10" s="288" t="s">
        <v>481</v>
      </c>
      <c r="Z10" s="255" t="s">
        <v>476</v>
      </c>
      <c r="AA10" s="256" t="s">
        <v>480</v>
      </c>
      <c r="AB10" s="258" t="s">
        <v>476</v>
      </c>
      <c r="AC10" s="289" t="s">
        <v>481</v>
      </c>
      <c r="AD10" s="258" t="s">
        <v>476</v>
      </c>
      <c r="AE10" s="259" t="s">
        <v>480</v>
      </c>
      <c r="AF10" s="261" t="s">
        <v>476</v>
      </c>
      <c r="AG10" s="290" t="s">
        <v>481</v>
      </c>
      <c r="AH10" s="261" t="s">
        <v>476</v>
      </c>
      <c r="AI10" s="291" t="s">
        <v>480</v>
      </c>
      <c r="AJ10" s="292" t="s">
        <v>476</v>
      </c>
      <c r="AK10" s="293" t="s">
        <v>481</v>
      </c>
      <c r="AL10" s="292" t="s">
        <v>476</v>
      </c>
      <c r="AM10" s="294" t="s">
        <v>480</v>
      </c>
      <c r="AN10" s="295" t="s">
        <v>476</v>
      </c>
      <c r="AO10" s="296" t="s">
        <v>481</v>
      </c>
      <c r="AP10" s="295" t="s">
        <v>476</v>
      </c>
      <c r="AQ10" s="241" t="s">
        <v>480</v>
      </c>
      <c r="AR10" s="243" t="s">
        <v>476</v>
      </c>
      <c r="AS10" s="284" t="s">
        <v>481</v>
      </c>
      <c r="AT10" s="243" t="s">
        <v>476</v>
      </c>
      <c r="AU10" s="244" t="s">
        <v>480</v>
      </c>
      <c r="AV10" s="246" t="s">
        <v>476</v>
      </c>
      <c r="AW10" s="285" t="s">
        <v>481</v>
      </c>
      <c r="AX10" s="246" t="s">
        <v>476</v>
      </c>
      <c r="AY10" s="297" t="s">
        <v>480</v>
      </c>
      <c r="AZ10" s="298" t="s">
        <v>481</v>
      </c>
      <c r="BA10" s="276" t="s">
        <v>482</v>
      </c>
      <c r="BB10" s="299" t="s">
        <v>480</v>
      </c>
      <c r="BC10" s="300" t="s">
        <v>481</v>
      </c>
      <c r="BD10" s="301" t="s">
        <v>482</v>
      </c>
      <c r="BE10" s="302"/>
      <c r="BI10" s="303"/>
      <c r="BJ10" s="59"/>
      <c r="BK10" s="59"/>
      <c r="BL10" s="59"/>
    </row>
    <row r="11" ht="16.5">
      <c r="A11" s="304">
        <v>1</v>
      </c>
      <c r="B11" s="305" t="s">
        <v>20</v>
      </c>
      <c r="C11" s="306">
        <v>98</v>
      </c>
      <c r="D11" s="307">
        <v>3</v>
      </c>
      <c r="E11" s="308">
        <v>166</v>
      </c>
      <c r="F11" s="309">
        <v>6</v>
      </c>
      <c r="G11" s="310">
        <v>125</v>
      </c>
      <c r="H11" s="311">
        <v>4</v>
      </c>
      <c r="I11" s="312">
        <v>145</v>
      </c>
      <c r="J11" s="311">
        <v>5</v>
      </c>
      <c r="K11" s="244">
        <v>123</v>
      </c>
      <c r="L11" s="246">
        <v>4</v>
      </c>
      <c r="M11" s="285">
        <v>123</v>
      </c>
      <c r="N11" s="246">
        <v>4</v>
      </c>
      <c r="O11" s="247">
        <v>128</v>
      </c>
      <c r="P11" s="249">
        <v>4</v>
      </c>
      <c r="Q11" s="286">
        <v>86</v>
      </c>
      <c r="R11" s="249">
        <v>3</v>
      </c>
      <c r="S11" s="250">
        <v>125</v>
      </c>
      <c r="T11" s="252">
        <v>4</v>
      </c>
      <c r="U11" s="287">
        <v>60</v>
      </c>
      <c r="V11" s="252">
        <v>2</v>
      </c>
      <c r="W11" s="253">
        <v>136</v>
      </c>
      <c r="X11" s="255">
        <v>4</v>
      </c>
      <c r="Y11" s="288">
        <v>28</v>
      </c>
      <c r="Z11" s="255">
        <v>1</v>
      </c>
      <c r="AA11" s="313">
        <v>35</v>
      </c>
      <c r="AB11" s="313">
        <v>1</v>
      </c>
      <c r="AC11" s="313">
        <v>26</v>
      </c>
      <c r="AD11" s="313">
        <v>1</v>
      </c>
      <c r="AE11" s="314">
        <v>71</v>
      </c>
      <c r="AF11" s="314">
        <v>2</v>
      </c>
      <c r="AG11" s="314">
        <v>30</v>
      </c>
      <c r="AH11" s="314">
        <v>1</v>
      </c>
      <c r="AI11" s="264">
        <v>35</v>
      </c>
      <c r="AJ11" s="264">
        <v>1</v>
      </c>
      <c r="AK11" s="264">
        <v>28</v>
      </c>
      <c r="AL11" s="264">
        <v>1</v>
      </c>
      <c r="AM11" s="267">
        <v>32</v>
      </c>
      <c r="AN11" s="267">
        <v>1</v>
      </c>
      <c r="AO11" s="267">
        <v>33</v>
      </c>
      <c r="AP11" s="267">
        <v>1</v>
      </c>
      <c r="AQ11" s="270">
        <v>60</v>
      </c>
      <c r="AR11" s="270">
        <v>2</v>
      </c>
      <c r="AS11" s="270">
        <v>27</v>
      </c>
      <c r="AT11" s="270">
        <v>1</v>
      </c>
      <c r="AU11" s="273">
        <v>60</v>
      </c>
      <c r="AV11" s="273">
        <v>2</v>
      </c>
      <c r="AW11" s="273">
        <v>25</v>
      </c>
      <c r="AX11" s="273">
        <v>1</v>
      </c>
      <c r="AY11" s="274">
        <f t="shared" ref="AY11:AY72" si="123">D11+H11+L11+P11+T11+X11+AB11+AF11+AJ11+AN11+AR11+AV11</f>
        <v>32</v>
      </c>
      <c r="AZ11" s="275">
        <f t="shared" ref="AZ11:AZ72" si="124">F11+J11+N11+R11+V11+Z11+AD11+AH11+AL11+AP11+AT11+AX11</f>
        <v>27</v>
      </c>
      <c r="BA11" s="276">
        <f t="shared" ref="BA11:BA72" si="125">AY11+AZ11</f>
        <v>59</v>
      </c>
      <c r="BB11" s="277">
        <f t="shared" ref="BB11:BB72" si="126">C11+G11+K11+O11+S11+W11+AA11+AE11+AI11+AM11+AQ11+AU11</f>
        <v>1028</v>
      </c>
      <c r="BC11" s="278">
        <f t="shared" ref="BC11:BC72" si="127">E11+I11+M11+Q11+U11+Y11+AC11+AG11+AK11+AO11+AS11+AW11</f>
        <v>777</v>
      </c>
      <c r="BD11" s="279">
        <f t="shared" ref="BD11:BD72" si="128">BB11+BC11</f>
        <v>1805</v>
      </c>
      <c r="BE11" s="315">
        <v>1</v>
      </c>
      <c r="BI11" s="303"/>
      <c r="BJ11" s="59"/>
      <c r="BK11" s="59"/>
      <c r="BL11" s="59"/>
    </row>
    <row r="12" ht="16.5">
      <c r="A12" s="304">
        <v>2</v>
      </c>
      <c r="B12" s="305" t="s">
        <v>47</v>
      </c>
      <c r="C12" s="316"/>
      <c r="D12" s="317"/>
      <c r="E12" s="318">
        <f>30+33+25</f>
        <v>88</v>
      </c>
      <c r="F12" s="309">
        <v>3</v>
      </c>
      <c r="G12" s="310">
        <v>38</v>
      </c>
      <c r="H12" s="311">
        <v>1</v>
      </c>
      <c r="I12" s="312">
        <f>32+33+35+35+25+24</f>
        <v>184</v>
      </c>
      <c r="J12" s="311">
        <v>6</v>
      </c>
      <c r="K12" s="244">
        <v>38</v>
      </c>
      <c r="L12" s="246">
        <v>1</v>
      </c>
      <c r="M12" s="285">
        <f>35+35+28+25+25</f>
        <v>148</v>
      </c>
      <c r="N12" s="246">
        <v>5</v>
      </c>
      <c r="O12" s="247">
        <v>72</v>
      </c>
      <c r="P12" s="249">
        <v>2</v>
      </c>
      <c r="Q12" s="286">
        <f>33+38+35+28+25</f>
        <v>159</v>
      </c>
      <c r="R12" s="249">
        <v>5</v>
      </c>
      <c r="S12" s="250">
        <v>62</v>
      </c>
      <c r="T12" s="252">
        <v>2</v>
      </c>
      <c r="U12" s="287">
        <f>33+23+25</f>
        <v>81</v>
      </c>
      <c r="V12" s="252">
        <v>3</v>
      </c>
      <c r="W12" s="253">
        <v>38</v>
      </c>
      <c r="X12" s="255">
        <v>1</v>
      </c>
      <c r="Y12" s="288">
        <f>35+35+28+25</f>
        <v>123</v>
      </c>
      <c r="Z12" s="255">
        <v>4</v>
      </c>
      <c r="AA12" s="313">
        <v>28</v>
      </c>
      <c r="AB12" s="313">
        <v>1</v>
      </c>
      <c r="AC12" s="313">
        <f>33+33+27</f>
        <v>93</v>
      </c>
      <c r="AD12" s="313">
        <v>3</v>
      </c>
      <c r="AE12" s="314">
        <v>42</v>
      </c>
      <c r="AF12" s="314">
        <v>1</v>
      </c>
      <c r="AG12" s="314">
        <v>38</v>
      </c>
      <c r="AH12" s="314">
        <v>1</v>
      </c>
      <c r="AI12" s="264">
        <v>38</v>
      </c>
      <c r="AJ12" s="264">
        <v>1</v>
      </c>
      <c r="AK12" s="264"/>
      <c r="AL12" s="264"/>
      <c r="AM12" s="267">
        <v>38</v>
      </c>
      <c r="AN12" s="267">
        <v>1</v>
      </c>
      <c r="AO12" s="267"/>
      <c r="AP12" s="267"/>
      <c r="AQ12" s="270">
        <v>30</v>
      </c>
      <c r="AR12" s="270">
        <v>1</v>
      </c>
      <c r="AS12" s="270">
        <v>60</v>
      </c>
      <c r="AT12" s="270">
        <v>2</v>
      </c>
      <c r="AU12" s="273">
        <v>30</v>
      </c>
      <c r="AV12" s="273">
        <v>1</v>
      </c>
      <c r="AW12" s="273"/>
      <c r="AX12" s="273"/>
      <c r="AY12" s="274">
        <f t="shared" si="123"/>
        <v>13</v>
      </c>
      <c r="AZ12" s="275">
        <f t="shared" si="124"/>
        <v>32</v>
      </c>
      <c r="BA12" s="276">
        <f t="shared" si="125"/>
        <v>45</v>
      </c>
      <c r="BB12" s="277">
        <f t="shared" si="126"/>
        <v>454</v>
      </c>
      <c r="BC12" s="278">
        <f t="shared" si="127"/>
        <v>974</v>
      </c>
      <c r="BD12" s="279">
        <f t="shared" si="128"/>
        <v>1428</v>
      </c>
      <c r="BE12" s="315">
        <v>2</v>
      </c>
      <c r="BI12" s="303"/>
      <c r="BJ12" s="168"/>
      <c r="BK12" s="59"/>
      <c r="BL12" s="59"/>
    </row>
    <row r="13" ht="16.5">
      <c r="A13" s="304">
        <v>3</v>
      </c>
      <c r="B13" s="305" t="s">
        <v>23</v>
      </c>
      <c r="C13" s="306">
        <v>28</v>
      </c>
      <c r="D13" s="307">
        <v>1</v>
      </c>
      <c r="E13" s="306">
        <v>23</v>
      </c>
      <c r="F13" s="309">
        <v>1</v>
      </c>
      <c r="G13" s="310">
        <v>68</v>
      </c>
      <c r="H13" s="311">
        <v>2</v>
      </c>
      <c r="I13" s="312">
        <v>22</v>
      </c>
      <c r="J13" s="311">
        <v>1</v>
      </c>
      <c r="K13" s="244">
        <v>58</v>
      </c>
      <c r="L13" s="246">
        <v>2</v>
      </c>
      <c r="M13" s="285">
        <v>103</v>
      </c>
      <c r="N13" s="246">
        <v>4</v>
      </c>
      <c r="O13" s="247">
        <v>104</v>
      </c>
      <c r="P13" s="249">
        <v>3</v>
      </c>
      <c r="Q13" s="286">
        <v>91</v>
      </c>
      <c r="R13" s="249">
        <v>3</v>
      </c>
      <c r="S13" s="250">
        <v>80</v>
      </c>
      <c r="T13" s="252">
        <v>3</v>
      </c>
      <c r="U13" s="287">
        <v>110</v>
      </c>
      <c r="V13" s="252">
        <v>4</v>
      </c>
      <c r="W13" s="253">
        <v>68</v>
      </c>
      <c r="X13" s="255">
        <v>2</v>
      </c>
      <c r="Y13" s="288">
        <v>133</v>
      </c>
      <c r="Z13" s="255">
        <v>4</v>
      </c>
      <c r="AA13" s="313">
        <v>35</v>
      </c>
      <c r="AB13" s="313">
        <v>1</v>
      </c>
      <c r="AC13" s="313">
        <v>33</v>
      </c>
      <c r="AD13" s="313">
        <v>1</v>
      </c>
      <c r="AE13" s="314">
        <v>33</v>
      </c>
      <c r="AF13" s="314">
        <v>1</v>
      </c>
      <c r="AG13" s="314">
        <v>38</v>
      </c>
      <c r="AH13" s="314">
        <v>1</v>
      </c>
      <c r="AI13" s="264"/>
      <c r="AJ13" s="264"/>
      <c r="AK13" s="264">
        <v>35</v>
      </c>
      <c r="AL13" s="264">
        <v>1</v>
      </c>
      <c r="AM13" s="267">
        <v>38</v>
      </c>
      <c r="AN13" s="267">
        <v>1</v>
      </c>
      <c r="AO13" s="267">
        <v>35</v>
      </c>
      <c r="AP13" s="267">
        <v>1</v>
      </c>
      <c r="AQ13" s="270"/>
      <c r="AR13" s="270"/>
      <c r="AS13" s="270">
        <v>30</v>
      </c>
      <c r="AT13" s="270">
        <v>1</v>
      </c>
      <c r="AU13" s="273">
        <v>25</v>
      </c>
      <c r="AV13" s="273">
        <v>1</v>
      </c>
      <c r="AW13" s="273">
        <v>30</v>
      </c>
      <c r="AX13" s="273">
        <v>1</v>
      </c>
      <c r="AY13" s="274">
        <f t="shared" si="123"/>
        <v>17</v>
      </c>
      <c r="AZ13" s="275">
        <f t="shared" si="124"/>
        <v>23</v>
      </c>
      <c r="BA13" s="276">
        <f t="shared" si="125"/>
        <v>40</v>
      </c>
      <c r="BB13" s="277">
        <f t="shared" si="126"/>
        <v>537</v>
      </c>
      <c r="BC13" s="278">
        <f t="shared" si="127"/>
        <v>683</v>
      </c>
      <c r="BD13" s="279">
        <f t="shared" si="128"/>
        <v>1220</v>
      </c>
      <c r="BE13" s="315">
        <v>3</v>
      </c>
      <c r="BI13" s="303"/>
      <c r="BJ13" s="59"/>
      <c r="BK13" s="59"/>
      <c r="BL13" s="59"/>
    </row>
    <row r="14" ht="16.5">
      <c r="A14" s="304">
        <v>4</v>
      </c>
      <c r="B14" s="305" t="s">
        <v>483</v>
      </c>
      <c r="C14" s="316"/>
      <c r="D14" s="317"/>
      <c r="E14" s="318">
        <f>150</f>
        <v>150</v>
      </c>
      <c r="F14" s="309">
        <v>5</v>
      </c>
      <c r="G14" s="241"/>
      <c r="H14" s="243"/>
      <c r="I14" s="312">
        <f>225</f>
        <v>225</v>
      </c>
      <c r="J14" s="311">
        <v>7</v>
      </c>
      <c r="K14" s="244"/>
      <c r="L14" s="246"/>
      <c r="M14" s="285">
        <f>194</f>
        <v>194</v>
      </c>
      <c r="N14" s="246">
        <v>6</v>
      </c>
      <c r="O14" s="247"/>
      <c r="P14" s="249"/>
      <c r="Q14" s="286">
        <f>248</f>
        <v>248</v>
      </c>
      <c r="R14" s="249">
        <v>8</v>
      </c>
      <c r="S14" s="250"/>
      <c r="T14" s="252"/>
      <c r="U14" s="287">
        <f>32+33+32+31</f>
        <v>128</v>
      </c>
      <c r="V14" s="252">
        <v>4</v>
      </c>
      <c r="W14" s="253"/>
      <c r="X14" s="255"/>
      <c r="Y14" s="288"/>
      <c r="Z14" s="255"/>
      <c r="AA14" s="313"/>
      <c r="AB14" s="313"/>
      <c r="AC14" s="313"/>
      <c r="AD14" s="313"/>
      <c r="AE14" s="314"/>
      <c r="AF14" s="314"/>
      <c r="AG14" s="314"/>
      <c r="AH14" s="314"/>
      <c r="AI14" s="264"/>
      <c r="AJ14" s="264"/>
      <c r="AK14" s="264"/>
      <c r="AL14" s="264"/>
      <c r="AM14" s="267"/>
      <c r="AN14" s="267"/>
      <c r="AO14" s="267"/>
      <c r="AP14" s="267"/>
      <c r="AQ14" s="270"/>
      <c r="AR14" s="270"/>
      <c r="AS14" s="270"/>
      <c r="AT14" s="270"/>
      <c r="AU14" s="273"/>
      <c r="AV14" s="273"/>
      <c r="AW14" s="273"/>
      <c r="AX14" s="273"/>
      <c r="AY14" s="274">
        <f t="shared" si="123"/>
        <v>0</v>
      </c>
      <c r="AZ14" s="275">
        <f t="shared" si="124"/>
        <v>30</v>
      </c>
      <c r="BA14" s="276">
        <f t="shared" si="125"/>
        <v>30</v>
      </c>
      <c r="BB14" s="277">
        <f t="shared" si="126"/>
        <v>0</v>
      </c>
      <c r="BC14" s="278">
        <f t="shared" si="127"/>
        <v>945</v>
      </c>
      <c r="BD14" s="279">
        <f t="shared" si="128"/>
        <v>945</v>
      </c>
      <c r="BE14" s="315">
        <v>4</v>
      </c>
      <c r="BI14" s="303"/>
      <c r="BJ14" s="168"/>
      <c r="BK14" s="59"/>
      <c r="BL14" s="59"/>
    </row>
    <row r="15" ht="16.5">
      <c r="A15" s="304">
        <v>5</v>
      </c>
      <c r="B15" s="305" t="s">
        <v>105</v>
      </c>
      <c r="C15" s="319"/>
      <c r="D15" s="320"/>
      <c r="E15" s="318">
        <v>198</v>
      </c>
      <c r="F15" s="309">
        <v>8</v>
      </c>
      <c r="G15" s="241"/>
      <c r="H15" s="243"/>
      <c r="I15" s="284"/>
      <c r="J15" s="243"/>
      <c r="K15" s="244"/>
      <c r="L15" s="246"/>
      <c r="M15" s="285">
        <v>93</v>
      </c>
      <c r="N15" s="246">
        <v>4</v>
      </c>
      <c r="O15" s="247"/>
      <c r="P15" s="249"/>
      <c r="Q15" s="286"/>
      <c r="R15" s="249"/>
      <c r="S15" s="250"/>
      <c r="T15" s="252"/>
      <c r="U15" s="287"/>
      <c r="V15" s="252"/>
      <c r="W15" s="253"/>
      <c r="X15" s="255"/>
      <c r="Y15" s="288"/>
      <c r="Z15" s="255"/>
      <c r="AA15" s="313"/>
      <c r="AB15" s="313"/>
      <c r="AC15" s="313"/>
      <c r="AD15" s="313"/>
      <c r="AE15" s="314"/>
      <c r="AF15" s="314"/>
      <c r="AG15" s="314">
        <v>68</v>
      </c>
      <c r="AH15" s="314">
        <v>2</v>
      </c>
      <c r="AI15" s="264"/>
      <c r="AJ15" s="264"/>
      <c r="AK15" s="264">
        <v>85</v>
      </c>
      <c r="AL15" s="264">
        <v>3</v>
      </c>
      <c r="AM15" s="267"/>
      <c r="AN15" s="267"/>
      <c r="AO15" s="267"/>
      <c r="AP15" s="267"/>
      <c r="AQ15" s="270"/>
      <c r="AR15" s="270"/>
      <c r="AS15" s="270">
        <v>147</v>
      </c>
      <c r="AT15" s="270">
        <v>5</v>
      </c>
      <c r="AU15" s="273"/>
      <c r="AV15" s="273"/>
      <c r="AW15" s="273">
        <v>77</v>
      </c>
      <c r="AX15" s="273">
        <v>3</v>
      </c>
      <c r="AY15" s="274">
        <f t="shared" si="123"/>
        <v>0</v>
      </c>
      <c r="AZ15" s="275">
        <f t="shared" si="124"/>
        <v>25</v>
      </c>
      <c r="BA15" s="276">
        <f t="shared" si="125"/>
        <v>25</v>
      </c>
      <c r="BB15" s="277">
        <f t="shared" si="126"/>
        <v>0</v>
      </c>
      <c r="BC15" s="278">
        <f t="shared" si="127"/>
        <v>668</v>
      </c>
      <c r="BD15" s="279">
        <f t="shared" si="128"/>
        <v>668</v>
      </c>
      <c r="BE15" s="315">
        <v>5</v>
      </c>
      <c r="BI15" s="303"/>
      <c r="BJ15" s="59"/>
      <c r="BK15" s="59"/>
      <c r="BL15" s="59"/>
    </row>
    <row r="16" ht="16.5">
      <c r="A16" s="304">
        <v>6</v>
      </c>
      <c r="B16" s="305" t="s">
        <v>28</v>
      </c>
      <c r="C16" s="306">
        <v>28</v>
      </c>
      <c r="D16" s="307">
        <v>1</v>
      </c>
      <c r="E16" s="321"/>
      <c r="F16" s="322"/>
      <c r="G16" s="310">
        <v>57</v>
      </c>
      <c r="H16" s="311">
        <v>2</v>
      </c>
      <c r="I16" s="284"/>
      <c r="J16" s="243"/>
      <c r="K16" s="244">
        <v>63</v>
      </c>
      <c r="L16" s="246">
        <v>2</v>
      </c>
      <c r="M16" s="285"/>
      <c r="N16" s="246"/>
      <c r="O16" s="247">
        <v>66</v>
      </c>
      <c r="P16" s="249">
        <v>2</v>
      </c>
      <c r="Q16" s="286"/>
      <c r="R16" s="249"/>
      <c r="S16" s="250">
        <v>116</v>
      </c>
      <c r="T16" s="252">
        <v>3</v>
      </c>
      <c r="U16" s="287"/>
      <c r="V16" s="252"/>
      <c r="W16" s="253">
        <v>65</v>
      </c>
      <c r="X16" s="255">
        <v>2</v>
      </c>
      <c r="Y16" s="288"/>
      <c r="Z16" s="255"/>
      <c r="AA16" s="313">
        <v>35</v>
      </c>
      <c r="AB16" s="313">
        <v>1</v>
      </c>
      <c r="AC16" s="313"/>
      <c r="AD16" s="313"/>
      <c r="AE16" s="314">
        <v>30</v>
      </c>
      <c r="AF16" s="314">
        <v>1</v>
      </c>
      <c r="AG16" s="314"/>
      <c r="AH16" s="314"/>
      <c r="AI16" s="264">
        <v>38</v>
      </c>
      <c r="AJ16" s="264">
        <v>1</v>
      </c>
      <c r="AK16" s="264"/>
      <c r="AL16" s="264"/>
      <c r="AM16" s="267">
        <v>33</v>
      </c>
      <c r="AN16" s="267">
        <v>1</v>
      </c>
      <c r="AO16" s="267"/>
      <c r="AP16" s="267"/>
      <c r="AQ16" s="270">
        <v>57</v>
      </c>
      <c r="AR16" s="270">
        <v>2</v>
      </c>
      <c r="AS16" s="270"/>
      <c r="AT16" s="270"/>
      <c r="AU16" s="273">
        <v>60</v>
      </c>
      <c r="AV16" s="273">
        <v>2</v>
      </c>
      <c r="AW16" s="273"/>
      <c r="AX16" s="273"/>
      <c r="AY16" s="274">
        <f t="shared" si="123"/>
        <v>20</v>
      </c>
      <c r="AZ16" s="275">
        <f t="shared" si="124"/>
        <v>0</v>
      </c>
      <c r="BA16" s="276">
        <f t="shared" si="125"/>
        <v>20</v>
      </c>
      <c r="BB16" s="277">
        <f t="shared" si="126"/>
        <v>648</v>
      </c>
      <c r="BC16" s="278">
        <f t="shared" si="127"/>
        <v>0</v>
      </c>
      <c r="BD16" s="279">
        <f t="shared" si="128"/>
        <v>648</v>
      </c>
      <c r="BE16" s="315">
        <v>6</v>
      </c>
      <c r="BI16" s="303"/>
      <c r="BJ16" s="59"/>
      <c r="BK16" s="59"/>
      <c r="BL16" s="59"/>
    </row>
    <row r="17" ht="16.5">
      <c r="A17" s="304">
        <v>7</v>
      </c>
      <c r="B17" s="305" t="s">
        <v>32</v>
      </c>
      <c r="C17" s="306">
        <v>35</v>
      </c>
      <c r="D17" s="307">
        <v>1</v>
      </c>
      <c r="E17" s="306">
        <v>121</v>
      </c>
      <c r="F17" s="307">
        <v>4</v>
      </c>
      <c r="G17" s="310">
        <v>35</v>
      </c>
      <c r="H17" s="311">
        <v>1</v>
      </c>
      <c r="I17" s="312">
        <v>90</v>
      </c>
      <c r="J17" s="311">
        <v>3</v>
      </c>
      <c r="K17" s="244">
        <v>38</v>
      </c>
      <c r="L17" s="246">
        <v>1</v>
      </c>
      <c r="M17" s="285">
        <v>156</v>
      </c>
      <c r="N17" s="246">
        <v>5</v>
      </c>
      <c r="O17" s="247"/>
      <c r="P17" s="249"/>
      <c r="Q17" s="286"/>
      <c r="R17" s="249"/>
      <c r="S17" s="250"/>
      <c r="T17" s="252"/>
      <c r="U17" s="287"/>
      <c r="V17" s="252"/>
      <c r="W17" s="253">
        <v>38</v>
      </c>
      <c r="X17" s="255">
        <v>1</v>
      </c>
      <c r="Y17" s="288"/>
      <c r="Z17" s="255"/>
      <c r="AA17" s="313"/>
      <c r="AB17" s="313"/>
      <c r="AC17" s="313">
        <v>33</v>
      </c>
      <c r="AD17" s="313">
        <v>1</v>
      </c>
      <c r="AE17" s="314"/>
      <c r="AF17" s="314"/>
      <c r="AG17" s="314"/>
      <c r="AH17" s="314"/>
      <c r="AI17" s="264"/>
      <c r="AJ17" s="264"/>
      <c r="AK17" s="264"/>
      <c r="AL17" s="264"/>
      <c r="AM17" s="267"/>
      <c r="AN17" s="267"/>
      <c r="AO17" s="267"/>
      <c r="AP17" s="267"/>
      <c r="AQ17" s="270"/>
      <c r="AR17" s="270"/>
      <c r="AS17" s="270"/>
      <c r="AT17" s="270"/>
      <c r="AU17" s="273"/>
      <c r="AV17" s="273"/>
      <c r="AW17" s="273"/>
      <c r="AX17" s="273"/>
      <c r="AY17" s="274">
        <f t="shared" si="123"/>
        <v>4</v>
      </c>
      <c r="AZ17" s="275">
        <f t="shared" si="124"/>
        <v>13</v>
      </c>
      <c r="BA17" s="276">
        <f t="shared" si="125"/>
        <v>17</v>
      </c>
      <c r="BB17" s="277">
        <f t="shared" si="126"/>
        <v>146</v>
      </c>
      <c r="BC17" s="278">
        <f t="shared" si="127"/>
        <v>400</v>
      </c>
      <c r="BD17" s="279">
        <f t="shared" si="128"/>
        <v>546</v>
      </c>
      <c r="BE17" s="315">
        <v>7</v>
      </c>
      <c r="BI17" s="303"/>
      <c r="BJ17" s="59"/>
      <c r="BK17" s="59"/>
      <c r="BL17" s="59"/>
    </row>
    <row r="18" ht="16.5">
      <c r="A18" s="304">
        <v>8</v>
      </c>
      <c r="B18" s="305" t="s">
        <v>37</v>
      </c>
      <c r="C18" s="306">
        <v>25</v>
      </c>
      <c r="D18" s="307">
        <v>1</v>
      </c>
      <c r="E18" s="318">
        <v>101</v>
      </c>
      <c r="F18" s="309">
        <v>4</v>
      </c>
      <c r="G18" s="310">
        <v>23</v>
      </c>
      <c r="H18" s="311">
        <v>1</v>
      </c>
      <c r="I18" s="312">
        <v>56</v>
      </c>
      <c r="J18" s="311">
        <v>2</v>
      </c>
      <c r="K18" s="244"/>
      <c r="L18" s="246"/>
      <c r="M18" s="285">
        <v>25</v>
      </c>
      <c r="N18" s="246">
        <v>1</v>
      </c>
      <c r="O18" s="247"/>
      <c r="P18" s="249"/>
      <c r="Q18" s="286">
        <v>33</v>
      </c>
      <c r="R18" s="249">
        <v>1</v>
      </c>
      <c r="S18" s="250"/>
      <c r="T18" s="252"/>
      <c r="U18" s="287">
        <v>20</v>
      </c>
      <c r="V18" s="252">
        <v>1</v>
      </c>
      <c r="W18" s="253"/>
      <c r="X18" s="255"/>
      <c r="Y18" s="288">
        <v>33</v>
      </c>
      <c r="Z18" s="255">
        <v>1</v>
      </c>
      <c r="AA18" s="313"/>
      <c r="AB18" s="313"/>
      <c r="AC18" s="313">
        <v>33</v>
      </c>
      <c r="AD18" s="313">
        <v>1</v>
      </c>
      <c r="AE18" s="314"/>
      <c r="AF18" s="314"/>
      <c r="AG18" s="314">
        <v>35</v>
      </c>
      <c r="AH18" s="314">
        <v>1</v>
      </c>
      <c r="AI18" s="264"/>
      <c r="AJ18" s="264"/>
      <c r="AK18" s="264">
        <v>64</v>
      </c>
      <c r="AL18" s="264">
        <v>2</v>
      </c>
      <c r="AM18" s="267"/>
      <c r="AN18" s="267"/>
      <c r="AO18" s="267">
        <v>33</v>
      </c>
      <c r="AP18" s="267">
        <v>1</v>
      </c>
      <c r="AQ18" s="270"/>
      <c r="AR18" s="270"/>
      <c r="AS18" s="270">
        <v>30</v>
      </c>
      <c r="AT18" s="270">
        <v>1</v>
      </c>
      <c r="AU18" s="273"/>
      <c r="AV18" s="273"/>
      <c r="AW18" s="273">
        <v>25</v>
      </c>
      <c r="AX18" s="273">
        <v>1</v>
      </c>
      <c r="AY18" s="274">
        <f t="shared" si="123"/>
        <v>2</v>
      </c>
      <c r="AZ18" s="275">
        <f t="shared" si="124"/>
        <v>17</v>
      </c>
      <c r="BA18" s="276">
        <f t="shared" si="125"/>
        <v>19</v>
      </c>
      <c r="BB18" s="277">
        <f t="shared" si="126"/>
        <v>48</v>
      </c>
      <c r="BC18" s="278">
        <f t="shared" si="127"/>
        <v>488</v>
      </c>
      <c r="BD18" s="279">
        <f t="shared" si="128"/>
        <v>536</v>
      </c>
      <c r="BE18" s="315">
        <v>8</v>
      </c>
      <c r="BI18" s="303"/>
      <c r="BJ18" s="59"/>
      <c r="BK18" s="59"/>
      <c r="BL18" s="59"/>
    </row>
    <row r="19" ht="16.5">
      <c r="A19" s="304">
        <v>9</v>
      </c>
      <c r="B19" s="305" t="s">
        <v>25</v>
      </c>
      <c r="C19" s="306">
        <v>96</v>
      </c>
      <c r="D19" s="307">
        <v>3</v>
      </c>
      <c r="E19" s="306"/>
      <c r="F19" s="309"/>
      <c r="G19" s="310">
        <v>72</v>
      </c>
      <c r="H19" s="311">
        <v>2</v>
      </c>
      <c r="I19" s="284"/>
      <c r="J19" s="243"/>
      <c r="K19" s="244">
        <v>30</v>
      </c>
      <c r="L19" s="246">
        <v>1</v>
      </c>
      <c r="M19" s="285"/>
      <c r="N19" s="246"/>
      <c r="O19" s="247">
        <v>80</v>
      </c>
      <c r="P19" s="249">
        <v>2</v>
      </c>
      <c r="Q19" s="286">
        <v>58</v>
      </c>
      <c r="R19" s="249">
        <v>2</v>
      </c>
      <c r="S19" s="250">
        <v>42</v>
      </c>
      <c r="T19" s="252">
        <v>1</v>
      </c>
      <c r="U19" s="287">
        <v>33</v>
      </c>
      <c r="V19" s="252">
        <v>1</v>
      </c>
      <c r="W19" s="253">
        <v>42</v>
      </c>
      <c r="X19" s="255">
        <v>1</v>
      </c>
      <c r="Y19" s="288"/>
      <c r="Z19" s="255"/>
      <c r="AA19" s="313">
        <v>30</v>
      </c>
      <c r="AB19" s="313">
        <v>1</v>
      </c>
      <c r="AC19" s="313"/>
      <c r="AD19" s="313"/>
      <c r="AE19" s="314"/>
      <c r="AF19" s="314"/>
      <c r="AG19" s="314"/>
      <c r="AH19" s="314"/>
      <c r="AI19" s="264"/>
      <c r="AJ19" s="264"/>
      <c r="AK19" s="264"/>
      <c r="AL19" s="264"/>
      <c r="AM19" s="267"/>
      <c r="AN19" s="267"/>
      <c r="AO19" s="267"/>
      <c r="AP19" s="267"/>
      <c r="AQ19" s="270"/>
      <c r="AR19" s="270"/>
      <c r="AS19" s="270"/>
      <c r="AT19" s="270"/>
      <c r="AU19" s="273">
        <v>30</v>
      </c>
      <c r="AV19" s="273">
        <v>1</v>
      </c>
      <c r="AW19" s="273"/>
      <c r="AX19" s="273"/>
      <c r="AY19" s="274">
        <f t="shared" si="123"/>
        <v>12</v>
      </c>
      <c r="AZ19" s="275">
        <f t="shared" si="124"/>
        <v>3</v>
      </c>
      <c r="BA19" s="276">
        <f t="shared" si="125"/>
        <v>15</v>
      </c>
      <c r="BB19" s="277">
        <f t="shared" si="126"/>
        <v>422</v>
      </c>
      <c r="BC19" s="278">
        <f t="shared" si="127"/>
        <v>91</v>
      </c>
      <c r="BD19" s="279">
        <f t="shared" si="128"/>
        <v>513</v>
      </c>
      <c r="BE19" s="315">
        <v>9</v>
      </c>
      <c r="BI19" s="303"/>
      <c r="BJ19" s="59"/>
      <c r="BK19" s="59"/>
      <c r="BL19" s="59"/>
    </row>
    <row r="20" ht="16.5">
      <c r="A20" s="304">
        <v>10</v>
      </c>
      <c r="B20" s="305" t="s">
        <v>49</v>
      </c>
      <c r="C20" s="316"/>
      <c r="D20" s="317"/>
      <c r="E20" s="321">
        <v>33</v>
      </c>
      <c r="F20" s="309">
        <v>1</v>
      </c>
      <c r="G20" s="323"/>
      <c r="H20" s="324"/>
      <c r="I20" s="325">
        <v>24</v>
      </c>
      <c r="J20" s="326">
        <v>1</v>
      </c>
      <c r="K20" s="327"/>
      <c r="L20" s="328"/>
      <c r="M20" s="329">
        <v>30</v>
      </c>
      <c r="N20" s="328">
        <v>1</v>
      </c>
      <c r="O20" s="330"/>
      <c r="P20" s="331"/>
      <c r="Q20" s="332">
        <v>28</v>
      </c>
      <c r="R20" s="331">
        <v>1</v>
      </c>
      <c r="S20" s="333"/>
      <c r="T20" s="334"/>
      <c r="U20" s="335">
        <v>71</v>
      </c>
      <c r="V20" s="334">
        <v>3</v>
      </c>
      <c r="W20" s="336"/>
      <c r="X20" s="337"/>
      <c r="Y20" s="338">
        <v>33</v>
      </c>
      <c r="Z20" s="337">
        <v>1</v>
      </c>
      <c r="AA20" s="339"/>
      <c r="AB20" s="339"/>
      <c r="AC20" s="339">
        <v>32</v>
      </c>
      <c r="AD20" s="339">
        <v>1</v>
      </c>
      <c r="AE20" s="340"/>
      <c r="AF20" s="340"/>
      <c r="AG20" s="340">
        <v>35</v>
      </c>
      <c r="AH20" s="340">
        <v>1</v>
      </c>
      <c r="AI20" s="341"/>
      <c r="AJ20" s="341"/>
      <c r="AK20" s="341">
        <v>28</v>
      </c>
      <c r="AL20" s="341">
        <v>1</v>
      </c>
      <c r="AM20" s="342"/>
      <c r="AN20" s="342"/>
      <c r="AO20" s="342">
        <v>33</v>
      </c>
      <c r="AP20" s="342">
        <v>1</v>
      </c>
      <c r="AQ20" s="343"/>
      <c r="AR20" s="343"/>
      <c r="AS20" s="343">
        <v>30</v>
      </c>
      <c r="AT20" s="343">
        <v>1</v>
      </c>
      <c r="AU20" s="344"/>
      <c r="AV20" s="344"/>
      <c r="AW20" s="344">
        <v>30</v>
      </c>
      <c r="AX20" s="344">
        <v>1</v>
      </c>
      <c r="AY20" s="274">
        <f t="shared" si="123"/>
        <v>0</v>
      </c>
      <c r="AZ20" s="275">
        <f t="shared" si="124"/>
        <v>14</v>
      </c>
      <c r="BA20" s="276">
        <f t="shared" si="125"/>
        <v>14</v>
      </c>
      <c r="BB20" s="277">
        <f t="shared" si="126"/>
        <v>0</v>
      </c>
      <c r="BC20" s="278">
        <f t="shared" si="127"/>
        <v>407</v>
      </c>
      <c r="BD20" s="279">
        <f t="shared" si="128"/>
        <v>407</v>
      </c>
      <c r="BE20" s="315">
        <v>10</v>
      </c>
      <c r="BI20" s="303"/>
      <c r="BJ20" s="1"/>
      <c r="BK20" s="1"/>
      <c r="BL20" s="1"/>
    </row>
    <row r="21">
      <c r="A21" s="304">
        <v>11</v>
      </c>
      <c r="B21" s="305" t="s">
        <v>77</v>
      </c>
      <c r="C21" s="316"/>
      <c r="D21" s="317"/>
      <c r="E21" s="318">
        <v>33</v>
      </c>
      <c r="F21" s="309">
        <v>1</v>
      </c>
      <c r="G21" s="241"/>
      <c r="H21" s="243"/>
      <c r="I21" s="312">
        <v>33</v>
      </c>
      <c r="J21" s="311">
        <v>1</v>
      </c>
      <c r="K21" s="244"/>
      <c r="L21" s="246"/>
      <c r="M21" s="285">
        <v>28</v>
      </c>
      <c r="N21" s="246">
        <v>1</v>
      </c>
      <c r="O21" s="247"/>
      <c r="P21" s="249"/>
      <c r="Q21" s="286">
        <v>33</v>
      </c>
      <c r="R21" s="249">
        <v>1</v>
      </c>
      <c r="S21" s="250"/>
      <c r="T21" s="252"/>
      <c r="U21" s="287">
        <v>19</v>
      </c>
      <c r="V21" s="252">
        <v>1</v>
      </c>
      <c r="W21" s="253"/>
      <c r="X21" s="255"/>
      <c r="Y21" s="288">
        <v>32</v>
      </c>
      <c r="Z21" s="255">
        <v>1</v>
      </c>
      <c r="AA21" s="313"/>
      <c r="AB21" s="313"/>
      <c r="AC21" s="313">
        <v>32</v>
      </c>
      <c r="AD21" s="313">
        <v>1</v>
      </c>
      <c r="AE21" s="314"/>
      <c r="AF21" s="314"/>
      <c r="AG21" s="314">
        <v>68</v>
      </c>
      <c r="AH21" s="314">
        <v>2</v>
      </c>
      <c r="AI21" s="264"/>
      <c r="AJ21" s="264"/>
      <c r="AK21" s="264">
        <v>33</v>
      </c>
      <c r="AL21" s="264">
        <v>1</v>
      </c>
      <c r="AM21" s="267"/>
      <c r="AN21" s="267"/>
      <c r="AO21" s="267">
        <v>33</v>
      </c>
      <c r="AP21" s="267">
        <v>1</v>
      </c>
      <c r="AQ21" s="270"/>
      <c r="AR21" s="270"/>
      <c r="AS21" s="270">
        <v>30</v>
      </c>
      <c r="AT21" s="270">
        <v>1</v>
      </c>
      <c r="AU21" s="273"/>
      <c r="AV21" s="273"/>
      <c r="AW21" s="273">
        <v>30</v>
      </c>
      <c r="AX21" s="273">
        <v>1</v>
      </c>
      <c r="AY21" s="274">
        <f t="shared" si="123"/>
        <v>0</v>
      </c>
      <c r="AZ21" s="275">
        <f t="shared" si="124"/>
        <v>13</v>
      </c>
      <c r="BA21" s="276">
        <f t="shared" si="125"/>
        <v>13</v>
      </c>
      <c r="BB21" s="277">
        <f t="shared" si="126"/>
        <v>0</v>
      </c>
      <c r="BC21" s="278">
        <f t="shared" si="127"/>
        <v>404</v>
      </c>
      <c r="BD21" s="279">
        <f t="shared" si="128"/>
        <v>404</v>
      </c>
      <c r="BE21" s="315">
        <v>11</v>
      </c>
      <c r="BI21" s="59"/>
      <c r="BJ21" s="59"/>
      <c r="BK21" s="59"/>
      <c r="BL21" s="59"/>
    </row>
    <row r="22">
      <c r="A22" s="304">
        <v>12</v>
      </c>
      <c r="B22" s="305" t="s">
        <v>137</v>
      </c>
      <c r="C22" s="316"/>
      <c r="D22" s="317"/>
      <c r="E22" s="321">
        <v>30</v>
      </c>
      <c r="F22" s="309">
        <v>1</v>
      </c>
      <c r="G22" s="241"/>
      <c r="H22" s="243"/>
      <c r="I22" s="312">
        <v>60</v>
      </c>
      <c r="J22" s="311">
        <v>2</v>
      </c>
      <c r="K22" s="244"/>
      <c r="L22" s="246"/>
      <c r="M22" s="285">
        <v>30</v>
      </c>
      <c r="N22" s="246">
        <v>1</v>
      </c>
      <c r="O22" s="247"/>
      <c r="P22" s="249"/>
      <c r="Q22" s="286">
        <v>63</v>
      </c>
      <c r="R22" s="249">
        <v>2</v>
      </c>
      <c r="S22" s="250"/>
      <c r="T22" s="252"/>
      <c r="U22" s="287"/>
      <c r="V22" s="252"/>
      <c r="W22" s="253"/>
      <c r="X22" s="255"/>
      <c r="Y22" s="288">
        <v>32</v>
      </c>
      <c r="Z22" s="255">
        <v>1</v>
      </c>
      <c r="AA22" s="313"/>
      <c r="AB22" s="313"/>
      <c r="AC22" s="313"/>
      <c r="AD22" s="313"/>
      <c r="AE22" s="314"/>
      <c r="AF22" s="314"/>
      <c r="AG22" s="314"/>
      <c r="AH22" s="314"/>
      <c r="AI22" s="264"/>
      <c r="AJ22" s="264"/>
      <c r="AK22" s="264"/>
      <c r="AL22" s="264"/>
      <c r="AM22" s="267"/>
      <c r="AN22" s="267"/>
      <c r="AO22" s="267"/>
      <c r="AP22" s="267"/>
      <c r="AQ22" s="270"/>
      <c r="AR22" s="270"/>
      <c r="AS22" s="270">
        <v>174</v>
      </c>
      <c r="AT22" s="270">
        <v>6</v>
      </c>
      <c r="AU22" s="273"/>
      <c r="AV22" s="273"/>
      <c r="AW22" s="273"/>
      <c r="AX22" s="273"/>
      <c r="AY22" s="274">
        <f t="shared" si="123"/>
        <v>0</v>
      </c>
      <c r="AZ22" s="275">
        <f t="shared" si="124"/>
        <v>13</v>
      </c>
      <c r="BA22" s="276">
        <f t="shared" si="125"/>
        <v>13</v>
      </c>
      <c r="BB22" s="277">
        <f t="shared" si="126"/>
        <v>0</v>
      </c>
      <c r="BC22" s="278">
        <f t="shared" si="127"/>
        <v>389</v>
      </c>
      <c r="BD22" s="279">
        <f t="shared" si="128"/>
        <v>389</v>
      </c>
      <c r="BE22" s="315">
        <v>12</v>
      </c>
      <c r="BI22" s="59"/>
      <c r="BJ22" s="59"/>
      <c r="BK22" s="59"/>
      <c r="BL22" s="59"/>
    </row>
    <row r="23" ht="16.5">
      <c r="A23" s="304">
        <v>13</v>
      </c>
      <c r="B23" s="305" t="s">
        <v>35</v>
      </c>
      <c r="C23" s="306">
        <v>28</v>
      </c>
      <c r="D23" s="307">
        <v>1</v>
      </c>
      <c r="E23" s="321">
        <v>45</v>
      </c>
      <c r="F23" s="322">
        <v>2</v>
      </c>
      <c r="G23" s="310">
        <v>30</v>
      </c>
      <c r="H23" s="311">
        <v>1</v>
      </c>
      <c r="I23" s="312">
        <v>49</v>
      </c>
      <c r="J23" s="311">
        <v>2</v>
      </c>
      <c r="K23" s="244">
        <v>27</v>
      </c>
      <c r="L23" s="246">
        <v>1</v>
      </c>
      <c r="M23" s="285">
        <v>56</v>
      </c>
      <c r="N23" s="246">
        <v>2</v>
      </c>
      <c r="O23" s="247"/>
      <c r="P23" s="249"/>
      <c r="Q23" s="286">
        <v>71</v>
      </c>
      <c r="R23" s="249">
        <v>3</v>
      </c>
      <c r="S23" s="250">
        <v>3</v>
      </c>
      <c r="T23" s="252">
        <v>1</v>
      </c>
      <c r="U23" s="287">
        <v>79</v>
      </c>
      <c r="V23" s="252">
        <v>3</v>
      </c>
      <c r="W23" s="253"/>
      <c r="X23" s="255"/>
      <c r="Y23" s="288"/>
      <c r="Z23" s="255"/>
      <c r="AA23" s="313"/>
      <c r="AB23" s="313"/>
      <c r="AC23" s="313"/>
      <c r="AD23" s="313"/>
      <c r="AE23" s="314"/>
      <c r="AF23" s="314"/>
      <c r="AG23" s="314"/>
      <c r="AH23" s="314"/>
      <c r="AI23" s="264"/>
      <c r="AJ23" s="264"/>
      <c r="AK23" s="264"/>
      <c r="AL23" s="264"/>
      <c r="AM23" s="267"/>
      <c r="AN23" s="267"/>
      <c r="AO23" s="267"/>
      <c r="AP23" s="267"/>
      <c r="AQ23" s="270"/>
      <c r="AR23" s="270"/>
      <c r="AS23" s="270"/>
      <c r="AT23" s="270"/>
      <c r="AU23" s="273"/>
      <c r="AV23" s="273"/>
      <c r="AW23" s="273"/>
      <c r="AX23" s="273"/>
      <c r="AY23" s="274">
        <f t="shared" si="123"/>
        <v>4</v>
      </c>
      <c r="AZ23" s="275">
        <f t="shared" si="124"/>
        <v>12</v>
      </c>
      <c r="BA23" s="276">
        <f t="shared" si="125"/>
        <v>16</v>
      </c>
      <c r="BB23" s="277">
        <f t="shared" si="126"/>
        <v>88</v>
      </c>
      <c r="BC23" s="278">
        <f t="shared" si="127"/>
        <v>300</v>
      </c>
      <c r="BD23" s="279">
        <f t="shared" si="128"/>
        <v>388</v>
      </c>
      <c r="BE23" s="315">
        <v>13</v>
      </c>
      <c r="BI23" s="303"/>
      <c r="BJ23" s="168"/>
      <c r="BK23" s="59"/>
      <c r="BL23" s="59"/>
    </row>
    <row r="24" ht="16.5">
      <c r="A24" s="304">
        <v>14</v>
      </c>
      <c r="B24" s="305" t="s">
        <v>126</v>
      </c>
      <c r="C24" s="319"/>
      <c r="D24" s="320"/>
      <c r="E24" s="306">
        <v>28</v>
      </c>
      <c r="F24" s="309">
        <v>1</v>
      </c>
      <c r="G24" s="241"/>
      <c r="H24" s="243"/>
      <c r="I24" s="312">
        <v>35</v>
      </c>
      <c r="J24" s="311">
        <v>1</v>
      </c>
      <c r="K24" s="244"/>
      <c r="L24" s="246"/>
      <c r="M24" s="285">
        <v>35</v>
      </c>
      <c r="N24" s="246">
        <v>1</v>
      </c>
      <c r="O24" s="247"/>
      <c r="P24" s="249"/>
      <c r="Q24" s="286">
        <v>35</v>
      </c>
      <c r="R24" s="249">
        <v>1</v>
      </c>
      <c r="S24" s="250"/>
      <c r="T24" s="252"/>
      <c r="U24" s="287">
        <v>30</v>
      </c>
      <c r="V24" s="252">
        <v>1</v>
      </c>
      <c r="W24" s="253"/>
      <c r="X24" s="255"/>
      <c r="Y24" s="288">
        <v>38</v>
      </c>
      <c r="Z24" s="255">
        <v>1</v>
      </c>
      <c r="AA24" s="313"/>
      <c r="AB24" s="313"/>
      <c r="AC24" s="313">
        <v>33</v>
      </c>
      <c r="AD24" s="313">
        <v>1</v>
      </c>
      <c r="AE24" s="314"/>
      <c r="AF24" s="314"/>
      <c r="AG24" s="314">
        <v>35</v>
      </c>
      <c r="AH24" s="314">
        <v>1</v>
      </c>
      <c r="AI24" s="264"/>
      <c r="AJ24" s="264"/>
      <c r="AK24" s="264">
        <v>35</v>
      </c>
      <c r="AL24" s="264">
        <v>1</v>
      </c>
      <c r="AM24" s="267"/>
      <c r="AN24" s="267"/>
      <c r="AO24" s="267">
        <v>38</v>
      </c>
      <c r="AP24" s="267">
        <v>1</v>
      </c>
      <c r="AQ24" s="270"/>
      <c r="AR24" s="270"/>
      <c r="AS24" s="270"/>
      <c r="AT24" s="270"/>
      <c r="AU24" s="273"/>
      <c r="AV24" s="273"/>
      <c r="AW24" s="273"/>
      <c r="AX24" s="273"/>
      <c r="AY24" s="274">
        <f t="shared" si="123"/>
        <v>0</v>
      </c>
      <c r="AZ24" s="275">
        <f t="shared" si="124"/>
        <v>10</v>
      </c>
      <c r="BA24" s="276">
        <f t="shared" si="125"/>
        <v>10</v>
      </c>
      <c r="BB24" s="277">
        <f t="shared" si="126"/>
        <v>0</v>
      </c>
      <c r="BC24" s="278">
        <f t="shared" si="127"/>
        <v>342</v>
      </c>
      <c r="BD24" s="279">
        <f t="shared" si="128"/>
        <v>342</v>
      </c>
      <c r="BE24" s="315">
        <v>14</v>
      </c>
      <c r="BI24" s="303"/>
      <c r="BJ24" s="59"/>
      <c r="BK24" s="59"/>
      <c r="BL24" s="59"/>
    </row>
    <row r="25">
      <c r="A25" s="304">
        <v>15</v>
      </c>
      <c r="B25" s="305" t="s">
        <v>98</v>
      </c>
      <c r="C25" s="316"/>
      <c r="D25" s="317"/>
      <c r="E25" s="318">
        <v>25</v>
      </c>
      <c r="F25" s="309">
        <v>1</v>
      </c>
      <c r="G25" s="241"/>
      <c r="H25" s="243"/>
      <c r="I25" s="312">
        <v>28</v>
      </c>
      <c r="J25" s="311">
        <v>1</v>
      </c>
      <c r="K25" s="244"/>
      <c r="L25" s="246"/>
      <c r="M25" s="285">
        <v>28</v>
      </c>
      <c r="N25" s="246">
        <v>1</v>
      </c>
      <c r="O25" s="247"/>
      <c r="P25" s="249"/>
      <c r="Q25" s="286">
        <v>33</v>
      </c>
      <c r="R25" s="249">
        <v>1</v>
      </c>
      <c r="S25" s="250"/>
      <c r="T25" s="252"/>
      <c r="U25" s="287"/>
      <c r="V25" s="252"/>
      <c r="W25" s="253"/>
      <c r="X25" s="255"/>
      <c r="Y25" s="288">
        <v>35</v>
      </c>
      <c r="Z25" s="255">
        <v>1</v>
      </c>
      <c r="AA25" s="313"/>
      <c r="AB25" s="313"/>
      <c r="AC25" s="313">
        <v>32</v>
      </c>
      <c r="AD25" s="313">
        <v>1</v>
      </c>
      <c r="AE25" s="314"/>
      <c r="AF25" s="314"/>
      <c r="AG25" s="314"/>
      <c r="AH25" s="314"/>
      <c r="AI25" s="264"/>
      <c r="AJ25" s="264"/>
      <c r="AK25" s="264">
        <v>33</v>
      </c>
      <c r="AL25" s="264">
        <v>1</v>
      </c>
      <c r="AM25" s="267"/>
      <c r="AN25" s="267"/>
      <c r="AO25" s="267">
        <v>33</v>
      </c>
      <c r="AP25" s="267">
        <v>1</v>
      </c>
      <c r="AQ25" s="270"/>
      <c r="AR25" s="270"/>
      <c r="AS25" s="270">
        <v>30</v>
      </c>
      <c r="AT25" s="270">
        <v>1</v>
      </c>
      <c r="AU25" s="273"/>
      <c r="AV25" s="273"/>
      <c r="AW25" s="273">
        <v>30</v>
      </c>
      <c r="AX25" s="273">
        <v>1</v>
      </c>
      <c r="AY25" s="274">
        <f t="shared" si="123"/>
        <v>0</v>
      </c>
      <c r="AZ25" s="275">
        <f t="shared" si="124"/>
        <v>10</v>
      </c>
      <c r="BA25" s="276">
        <f t="shared" si="125"/>
        <v>10</v>
      </c>
      <c r="BB25" s="277">
        <f t="shared" si="126"/>
        <v>0</v>
      </c>
      <c r="BC25" s="278">
        <f t="shared" si="127"/>
        <v>307</v>
      </c>
      <c r="BD25" s="279">
        <f t="shared" si="128"/>
        <v>307</v>
      </c>
      <c r="BE25" s="315">
        <v>15</v>
      </c>
      <c r="BI25" s="59"/>
      <c r="BJ25" s="59"/>
      <c r="BK25" s="59"/>
      <c r="BL25" s="59"/>
    </row>
    <row r="26">
      <c r="A26" s="304">
        <v>16</v>
      </c>
      <c r="B26" s="305" t="s">
        <v>102</v>
      </c>
      <c r="C26" s="316"/>
      <c r="D26" s="317"/>
      <c r="E26" s="318">
        <v>28</v>
      </c>
      <c r="F26" s="309">
        <v>1</v>
      </c>
      <c r="G26" s="241"/>
      <c r="H26" s="243"/>
      <c r="I26" s="312">
        <v>27</v>
      </c>
      <c r="J26" s="311">
        <v>1</v>
      </c>
      <c r="K26" s="244"/>
      <c r="L26" s="246"/>
      <c r="M26" s="285">
        <v>28</v>
      </c>
      <c r="N26" s="246">
        <v>1</v>
      </c>
      <c r="O26" s="247"/>
      <c r="P26" s="249"/>
      <c r="Q26" s="286">
        <v>28</v>
      </c>
      <c r="R26" s="249">
        <v>1</v>
      </c>
      <c r="S26" s="250"/>
      <c r="T26" s="252"/>
      <c r="U26" s="287"/>
      <c r="V26" s="252"/>
      <c r="W26" s="253"/>
      <c r="X26" s="255"/>
      <c r="Y26" s="288">
        <v>33</v>
      </c>
      <c r="Z26" s="255">
        <v>1</v>
      </c>
      <c r="AA26" s="313"/>
      <c r="AB26" s="313"/>
      <c r="AC26" s="313">
        <v>28</v>
      </c>
      <c r="AD26" s="313">
        <v>1</v>
      </c>
      <c r="AE26" s="314"/>
      <c r="AF26" s="314"/>
      <c r="AG26" s="314"/>
      <c r="AH26" s="314"/>
      <c r="AI26" s="264"/>
      <c r="AJ26" s="264"/>
      <c r="AK26" s="264">
        <v>33</v>
      </c>
      <c r="AL26" s="264">
        <v>1</v>
      </c>
      <c r="AM26" s="267"/>
      <c r="AN26" s="267"/>
      <c r="AO26" s="267">
        <v>33</v>
      </c>
      <c r="AP26" s="267">
        <v>1</v>
      </c>
      <c r="AQ26" s="270"/>
      <c r="AR26" s="270"/>
      <c r="AS26" s="270">
        <v>30</v>
      </c>
      <c r="AT26" s="270">
        <v>1</v>
      </c>
      <c r="AU26" s="273"/>
      <c r="AV26" s="273"/>
      <c r="AW26" s="273">
        <v>30</v>
      </c>
      <c r="AX26" s="273">
        <v>1</v>
      </c>
      <c r="AY26" s="274">
        <f t="shared" si="123"/>
        <v>0</v>
      </c>
      <c r="AZ26" s="275">
        <f t="shared" si="124"/>
        <v>10</v>
      </c>
      <c r="BA26" s="276">
        <f t="shared" si="125"/>
        <v>10</v>
      </c>
      <c r="BB26" s="277">
        <f t="shared" si="126"/>
        <v>0</v>
      </c>
      <c r="BC26" s="278">
        <f t="shared" si="127"/>
        <v>298</v>
      </c>
      <c r="BD26" s="279">
        <f t="shared" si="128"/>
        <v>298</v>
      </c>
      <c r="BE26" s="315">
        <v>16</v>
      </c>
      <c r="BI26" s="59"/>
      <c r="BJ26" s="59"/>
      <c r="BK26" s="59"/>
      <c r="BL26" s="59"/>
    </row>
    <row r="27">
      <c r="A27" s="304">
        <v>17</v>
      </c>
      <c r="B27" s="305" t="s">
        <v>68</v>
      </c>
      <c r="C27" s="319"/>
      <c r="D27" s="320"/>
      <c r="E27" s="306">
        <v>138</v>
      </c>
      <c r="F27" s="309">
        <v>5</v>
      </c>
      <c r="G27" s="241"/>
      <c r="H27" s="243"/>
      <c r="I27" s="312">
        <v>79</v>
      </c>
      <c r="J27" s="311">
        <v>3</v>
      </c>
      <c r="K27" s="244"/>
      <c r="L27" s="246"/>
      <c r="M27" s="285">
        <v>33</v>
      </c>
      <c r="N27" s="246">
        <v>1</v>
      </c>
      <c r="O27" s="247"/>
      <c r="P27" s="249"/>
      <c r="Q27" s="286">
        <v>28</v>
      </c>
      <c r="R27" s="249">
        <v>1</v>
      </c>
      <c r="S27" s="250"/>
      <c r="T27" s="252"/>
      <c r="U27" s="287"/>
      <c r="V27" s="252"/>
      <c r="W27" s="253"/>
      <c r="X27" s="255"/>
      <c r="Y27" s="288"/>
      <c r="Z27" s="255"/>
      <c r="AA27" s="313"/>
      <c r="AB27" s="313"/>
      <c r="AC27" s="313"/>
      <c r="AD27" s="313"/>
      <c r="AE27" s="314"/>
      <c r="AF27" s="314"/>
      <c r="AG27" s="314"/>
      <c r="AH27" s="314"/>
      <c r="AI27" s="264"/>
      <c r="AJ27" s="264"/>
      <c r="AK27" s="264"/>
      <c r="AL27" s="264"/>
      <c r="AM27" s="267"/>
      <c r="AN27" s="267"/>
      <c r="AO27" s="267"/>
      <c r="AP27" s="267"/>
      <c r="AQ27" s="270"/>
      <c r="AR27" s="270"/>
      <c r="AS27" s="270"/>
      <c r="AT27" s="270"/>
      <c r="AU27" s="273"/>
      <c r="AV27" s="273"/>
      <c r="AW27" s="273"/>
      <c r="AX27" s="273"/>
      <c r="AY27" s="274">
        <f t="shared" si="123"/>
        <v>0</v>
      </c>
      <c r="AZ27" s="275">
        <f t="shared" si="124"/>
        <v>10</v>
      </c>
      <c r="BA27" s="276">
        <f t="shared" si="125"/>
        <v>10</v>
      </c>
      <c r="BB27" s="277">
        <f t="shared" si="126"/>
        <v>0</v>
      </c>
      <c r="BC27" s="278">
        <f t="shared" si="127"/>
        <v>278</v>
      </c>
      <c r="BD27" s="279">
        <f t="shared" si="128"/>
        <v>278</v>
      </c>
      <c r="BE27" s="315">
        <v>17</v>
      </c>
    </row>
    <row r="28">
      <c r="A28" s="304">
        <v>18</v>
      </c>
      <c r="B28" s="305" t="s">
        <v>111</v>
      </c>
      <c r="C28" s="316"/>
      <c r="D28" s="317"/>
      <c r="E28" s="318">
        <v>72</v>
      </c>
      <c r="F28" s="309">
        <v>3</v>
      </c>
      <c r="G28" s="241"/>
      <c r="H28" s="243"/>
      <c r="I28" s="284"/>
      <c r="J28" s="243"/>
      <c r="K28" s="244"/>
      <c r="L28" s="246"/>
      <c r="M28" s="285">
        <v>53</v>
      </c>
      <c r="N28" s="246">
        <v>2</v>
      </c>
      <c r="O28" s="247"/>
      <c r="P28" s="249"/>
      <c r="Q28" s="286">
        <v>30</v>
      </c>
      <c r="R28" s="249">
        <v>1</v>
      </c>
      <c r="S28" s="250"/>
      <c r="T28" s="252"/>
      <c r="U28" s="287"/>
      <c r="V28" s="252"/>
      <c r="W28" s="253"/>
      <c r="X28" s="255"/>
      <c r="Y28" s="288"/>
      <c r="Z28" s="255"/>
      <c r="AA28" s="313"/>
      <c r="AB28" s="313"/>
      <c r="AC28" s="313"/>
      <c r="AD28" s="313"/>
      <c r="AE28" s="314"/>
      <c r="AF28" s="314"/>
      <c r="AG28" s="314"/>
      <c r="AH28" s="314"/>
      <c r="AI28" s="264"/>
      <c r="AJ28" s="264"/>
      <c r="AK28" s="264"/>
      <c r="AL28" s="264"/>
      <c r="AM28" s="267"/>
      <c r="AN28" s="267"/>
      <c r="AO28" s="267"/>
      <c r="AP28" s="267"/>
      <c r="AQ28" s="270"/>
      <c r="AR28" s="270"/>
      <c r="AS28" s="270">
        <v>60</v>
      </c>
      <c r="AT28" s="270">
        <v>2</v>
      </c>
      <c r="AU28" s="273"/>
      <c r="AV28" s="273"/>
      <c r="AW28" s="273">
        <v>60</v>
      </c>
      <c r="AX28" s="273">
        <v>2</v>
      </c>
      <c r="AY28" s="274">
        <f t="shared" si="123"/>
        <v>0</v>
      </c>
      <c r="AZ28" s="275">
        <f t="shared" si="124"/>
        <v>10</v>
      </c>
      <c r="BA28" s="276">
        <f t="shared" si="125"/>
        <v>10</v>
      </c>
      <c r="BB28" s="277">
        <f t="shared" si="126"/>
        <v>0</v>
      </c>
      <c r="BC28" s="278">
        <f t="shared" si="127"/>
        <v>275</v>
      </c>
      <c r="BD28" s="279">
        <f t="shared" si="128"/>
        <v>275</v>
      </c>
      <c r="BE28" s="315">
        <v>18</v>
      </c>
    </row>
    <row r="29">
      <c r="A29" s="304">
        <v>19</v>
      </c>
      <c r="B29" s="305" t="s">
        <v>53</v>
      </c>
      <c r="C29" s="316"/>
      <c r="D29" s="317"/>
      <c r="E29" s="321">
        <v>25</v>
      </c>
      <c r="F29" s="309">
        <v>1</v>
      </c>
      <c r="G29" s="241"/>
      <c r="H29" s="243"/>
      <c r="I29" s="312">
        <v>33</v>
      </c>
      <c r="J29" s="311">
        <v>1</v>
      </c>
      <c r="K29" s="244"/>
      <c r="L29" s="246"/>
      <c r="M29" s="285">
        <v>35</v>
      </c>
      <c r="N29" s="246">
        <v>1</v>
      </c>
      <c r="O29" s="247"/>
      <c r="P29" s="249"/>
      <c r="Q29" s="286">
        <v>28</v>
      </c>
      <c r="R29" s="249">
        <v>1</v>
      </c>
      <c r="S29" s="250"/>
      <c r="T29" s="252"/>
      <c r="U29" s="287">
        <v>30</v>
      </c>
      <c r="V29" s="252">
        <v>1</v>
      </c>
      <c r="W29" s="253"/>
      <c r="X29" s="255"/>
      <c r="Y29" s="288">
        <v>28</v>
      </c>
      <c r="Z29" s="255">
        <v>1</v>
      </c>
      <c r="AA29" s="313"/>
      <c r="AB29" s="313"/>
      <c r="AC29" s="313">
        <v>28</v>
      </c>
      <c r="AD29" s="313">
        <v>1</v>
      </c>
      <c r="AE29" s="314"/>
      <c r="AF29" s="314"/>
      <c r="AG29" s="314">
        <v>27</v>
      </c>
      <c r="AH29" s="314">
        <v>1</v>
      </c>
      <c r="AI29" s="264"/>
      <c r="AJ29" s="264"/>
      <c r="AK29" s="264"/>
      <c r="AL29" s="264"/>
      <c r="AM29" s="267"/>
      <c r="AN29" s="267"/>
      <c r="AO29" s="267"/>
      <c r="AP29" s="267"/>
      <c r="AQ29" s="270"/>
      <c r="AR29" s="270"/>
      <c r="AS29" s="270"/>
      <c r="AT29" s="270"/>
      <c r="AU29" s="273"/>
      <c r="AV29" s="273"/>
      <c r="AW29" s="273"/>
      <c r="AX29" s="273"/>
      <c r="AY29" s="274">
        <f t="shared" si="123"/>
        <v>0</v>
      </c>
      <c r="AZ29" s="275">
        <f t="shared" si="124"/>
        <v>8</v>
      </c>
      <c r="BA29" s="276">
        <f t="shared" si="125"/>
        <v>8</v>
      </c>
      <c r="BB29" s="277">
        <f t="shared" si="126"/>
        <v>0</v>
      </c>
      <c r="BC29" s="278">
        <f t="shared" si="127"/>
        <v>234</v>
      </c>
      <c r="BD29" s="279">
        <f t="shared" si="128"/>
        <v>234</v>
      </c>
      <c r="BE29" s="315">
        <v>19</v>
      </c>
    </row>
    <row r="30">
      <c r="A30" s="304">
        <v>20</v>
      </c>
      <c r="B30" s="305" t="s">
        <v>109</v>
      </c>
      <c r="C30" s="316"/>
      <c r="D30" s="317"/>
      <c r="E30" s="318">
        <v>25</v>
      </c>
      <c r="F30" s="309">
        <v>1</v>
      </c>
      <c r="G30" s="241"/>
      <c r="H30" s="243"/>
      <c r="I30" s="312">
        <v>25</v>
      </c>
      <c r="J30" s="311">
        <v>1</v>
      </c>
      <c r="K30" s="244"/>
      <c r="L30" s="246"/>
      <c r="M30" s="285">
        <v>30</v>
      </c>
      <c r="N30" s="246">
        <v>1</v>
      </c>
      <c r="O30" s="247">
        <v>28</v>
      </c>
      <c r="P30" s="249">
        <v>1</v>
      </c>
      <c r="Q30" s="286"/>
      <c r="R30" s="249"/>
      <c r="S30" s="250"/>
      <c r="T30" s="252"/>
      <c r="U30" s="287"/>
      <c r="V30" s="252"/>
      <c r="W30" s="253">
        <v>25</v>
      </c>
      <c r="X30" s="255">
        <v>1</v>
      </c>
      <c r="Y30" s="288"/>
      <c r="Z30" s="255"/>
      <c r="AA30" s="313">
        <v>30</v>
      </c>
      <c r="AB30" s="313">
        <v>1</v>
      </c>
      <c r="AC30" s="313"/>
      <c r="AD30" s="313"/>
      <c r="AE30" s="314"/>
      <c r="AF30" s="314"/>
      <c r="AG30" s="314"/>
      <c r="AH30" s="314"/>
      <c r="AI30" s="264"/>
      <c r="AJ30" s="264"/>
      <c r="AK30" s="264"/>
      <c r="AL30" s="264"/>
      <c r="AM30" s="267">
        <v>35</v>
      </c>
      <c r="AN30" s="267">
        <v>1</v>
      </c>
      <c r="AO30" s="267"/>
      <c r="AP30" s="267"/>
      <c r="AQ30" s="270"/>
      <c r="AR30" s="270"/>
      <c r="AS30" s="270"/>
      <c r="AT30" s="270"/>
      <c r="AU30" s="273"/>
      <c r="AV30" s="273"/>
      <c r="AW30" s="273"/>
      <c r="AX30" s="273"/>
      <c r="AY30" s="274">
        <f t="shared" si="123"/>
        <v>4</v>
      </c>
      <c r="AZ30" s="275">
        <f t="shared" si="124"/>
        <v>3</v>
      </c>
      <c r="BA30" s="276">
        <f t="shared" si="125"/>
        <v>7</v>
      </c>
      <c r="BB30" s="277">
        <f t="shared" si="126"/>
        <v>118</v>
      </c>
      <c r="BC30" s="278">
        <f t="shared" si="127"/>
        <v>80</v>
      </c>
      <c r="BD30" s="279">
        <f t="shared" si="128"/>
        <v>198</v>
      </c>
      <c r="BE30" s="315">
        <v>20</v>
      </c>
    </row>
    <row r="31">
      <c r="A31" s="304">
        <v>21</v>
      </c>
      <c r="B31" s="305" t="s">
        <v>107</v>
      </c>
      <c r="C31" s="316"/>
      <c r="D31" s="317"/>
      <c r="E31" s="318">
        <v>28</v>
      </c>
      <c r="F31" s="309">
        <v>1</v>
      </c>
      <c r="G31" s="241"/>
      <c r="H31" s="243"/>
      <c r="I31" s="312">
        <v>33</v>
      </c>
      <c r="J31" s="311">
        <v>1</v>
      </c>
      <c r="K31" s="244"/>
      <c r="L31" s="246"/>
      <c r="M31" s="285">
        <v>35</v>
      </c>
      <c r="N31" s="246">
        <v>1</v>
      </c>
      <c r="O31" s="247"/>
      <c r="P31" s="249"/>
      <c r="Q31" s="286">
        <v>33</v>
      </c>
      <c r="R31" s="249">
        <v>1</v>
      </c>
      <c r="S31" s="250"/>
      <c r="T31" s="252"/>
      <c r="U31" s="287"/>
      <c r="V31" s="252"/>
      <c r="W31" s="253"/>
      <c r="X31" s="255"/>
      <c r="Y31" s="288">
        <v>35</v>
      </c>
      <c r="Z31" s="255">
        <v>1</v>
      </c>
      <c r="AA31" s="313"/>
      <c r="AB31" s="313"/>
      <c r="AC31" s="313">
        <v>33</v>
      </c>
      <c r="AD31" s="313">
        <v>1</v>
      </c>
      <c r="AE31" s="314"/>
      <c r="AF31" s="314"/>
      <c r="AG31" s="314"/>
      <c r="AH31" s="314"/>
      <c r="AI31" s="264"/>
      <c r="AJ31" s="264"/>
      <c r="AK31" s="264"/>
      <c r="AL31" s="264"/>
      <c r="AM31" s="267"/>
      <c r="AN31" s="267"/>
      <c r="AO31" s="267"/>
      <c r="AP31" s="267"/>
      <c r="AQ31" s="270"/>
      <c r="AR31" s="270"/>
      <c r="AS31" s="270"/>
      <c r="AT31" s="270"/>
      <c r="AU31" s="273"/>
      <c r="AV31" s="273"/>
      <c r="AW31" s="273"/>
      <c r="AX31" s="273"/>
      <c r="AY31" s="274">
        <f t="shared" si="123"/>
        <v>0</v>
      </c>
      <c r="AZ31" s="275">
        <f t="shared" si="124"/>
        <v>6</v>
      </c>
      <c r="BA31" s="276">
        <f t="shared" si="125"/>
        <v>6</v>
      </c>
      <c r="BB31" s="277">
        <f t="shared" si="126"/>
        <v>0</v>
      </c>
      <c r="BC31" s="278">
        <f t="shared" si="127"/>
        <v>197</v>
      </c>
      <c r="BD31" s="279">
        <f t="shared" si="128"/>
        <v>197</v>
      </c>
      <c r="BE31" s="315">
        <v>21</v>
      </c>
    </row>
    <row r="32">
      <c r="A32" s="304">
        <v>22</v>
      </c>
      <c r="B32" s="305" t="s">
        <v>64</v>
      </c>
      <c r="C32" s="316"/>
      <c r="D32" s="317"/>
      <c r="E32" s="318">
        <v>25</v>
      </c>
      <c r="F32" s="309">
        <v>1</v>
      </c>
      <c r="G32" s="241"/>
      <c r="H32" s="243"/>
      <c r="I32" s="312">
        <v>25</v>
      </c>
      <c r="J32" s="311">
        <v>1</v>
      </c>
      <c r="K32" s="244"/>
      <c r="L32" s="246"/>
      <c r="M32" s="285">
        <v>30</v>
      </c>
      <c r="N32" s="246">
        <v>1</v>
      </c>
      <c r="O32" s="247"/>
      <c r="P32" s="249"/>
      <c r="Q32" s="286">
        <v>25</v>
      </c>
      <c r="R32" s="249">
        <v>1</v>
      </c>
      <c r="S32" s="250"/>
      <c r="T32" s="252"/>
      <c r="U32" s="287"/>
      <c r="V32" s="252"/>
      <c r="W32" s="253"/>
      <c r="X32" s="255"/>
      <c r="Y32" s="288">
        <v>30</v>
      </c>
      <c r="Z32" s="255">
        <v>1</v>
      </c>
      <c r="AA32" s="313"/>
      <c r="AB32" s="313"/>
      <c r="AC32" s="313">
        <v>28</v>
      </c>
      <c r="AD32" s="313">
        <v>1</v>
      </c>
      <c r="AE32" s="314"/>
      <c r="AF32" s="314"/>
      <c r="AG32" s="314"/>
      <c r="AH32" s="314"/>
      <c r="AI32" s="264"/>
      <c r="AJ32" s="264"/>
      <c r="AK32" s="264">
        <v>33</v>
      </c>
      <c r="AL32" s="264">
        <v>1</v>
      </c>
      <c r="AM32" s="267"/>
      <c r="AN32" s="267"/>
      <c r="AO32" s="267"/>
      <c r="AP32" s="267"/>
      <c r="AQ32" s="270"/>
      <c r="AR32" s="270"/>
      <c r="AS32" s="270"/>
      <c r="AT32" s="270"/>
      <c r="AU32" s="273"/>
      <c r="AV32" s="273"/>
      <c r="AW32" s="273"/>
      <c r="AX32" s="273"/>
      <c r="AY32" s="274">
        <f t="shared" si="123"/>
        <v>0</v>
      </c>
      <c r="AZ32" s="275">
        <f t="shared" si="124"/>
        <v>7</v>
      </c>
      <c r="BA32" s="276">
        <f t="shared" si="125"/>
        <v>7</v>
      </c>
      <c r="BB32" s="277">
        <f t="shared" si="126"/>
        <v>0</v>
      </c>
      <c r="BC32" s="278">
        <f t="shared" si="127"/>
        <v>196</v>
      </c>
      <c r="BD32" s="279">
        <f t="shared" si="128"/>
        <v>196</v>
      </c>
      <c r="BE32" s="315">
        <v>22</v>
      </c>
    </row>
    <row r="33">
      <c r="A33" s="304">
        <v>23</v>
      </c>
      <c r="B33" s="305" t="s">
        <v>51</v>
      </c>
      <c r="C33" s="316"/>
      <c r="D33" s="317"/>
      <c r="E33" s="318">
        <v>28</v>
      </c>
      <c r="F33" s="309">
        <v>1</v>
      </c>
      <c r="G33" s="241"/>
      <c r="H33" s="243"/>
      <c r="I33" s="284"/>
      <c r="J33" s="243"/>
      <c r="K33" s="244"/>
      <c r="L33" s="246"/>
      <c r="M33" s="285"/>
      <c r="N33" s="246"/>
      <c r="O33" s="247"/>
      <c r="P33" s="249"/>
      <c r="Q33" s="286">
        <v>28</v>
      </c>
      <c r="R33" s="249">
        <v>1</v>
      </c>
      <c r="S33" s="250"/>
      <c r="T33" s="252"/>
      <c r="U33" s="287">
        <v>21</v>
      </c>
      <c r="V33" s="252">
        <v>1</v>
      </c>
      <c r="W33" s="253"/>
      <c r="X33" s="255"/>
      <c r="Y33" s="288">
        <v>27</v>
      </c>
      <c r="Z33" s="255">
        <v>1</v>
      </c>
      <c r="AA33" s="313"/>
      <c r="AB33" s="313"/>
      <c r="AC33" s="313"/>
      <c r="AD33" s="313"/>
      <c r="AE33" s="314"/>
      <c r="AF33" s="314"/>
      <c r="AG33" s="314"/>
      <c r="AH33" s="314"/>
      <c r="AI33" s="264"/>
      <c r="AJ33" s="264"/>
      <c r="AK33" s="264">
        <v>33</v>
      </c>
      <c r="AL33" s="264">
        <v>1</v>
      </c>
      <c r="AM33" s="267"/>
      <c r="AN33" s="267"/>
      <c r="AO33" s="267">
        <v>33</v>
      </c>
      <c r="AP33" s="267">
        <v>1</v>
      </c>
      <c r="AQ33" s="270"/>
      <c r="AR33" s="270"/>
      <c r="AS33" s="270"/>
      <c r="AT33" s="270"/>
      <c r="AU33" s="273"/>
      <c r="AV33" s="273"/>
      <c r="AW33" s="273">
        <v>25</v>
      </c>
      <c r="AX33" s="273">
        <v>1</v>
      </c>
      <c r="AY33" s="274">
        <f t="shared" si="123"/>
        <v>0</v>
      </c>
      <c r="AZ33" s="275">
        <f t="shared" si="124"/>
        <v>7</v>
      </c>
      <c r="BA33" s="276">
        <f t="shared" si="125"/>
        <v>7</v>
      </c>
      <c r="BB33" s="277">
        <f t="shared" si="126"/>
        <v>0</v>
      </c>
      <c r="BC33" s="278">
        <f t="shared" si="127"/>
        <v>195</v>
      </c>
      <c r="BD33" s="279">
        <f t="shared" si="128"/>
        <v>195</v>
      </c>
      <c r="BE33" s="315">
        <v>23</v>
      </c>
    </row>
    <row r="34">
      <c r="A34" s="304">
        <v>24</v>
      </c>
      <c r="B34" s="305" t="s">
        <v>229</v>
      </c>
      <c r="C34" s="316"/>
      <c r="D34" s="317"/>
      <c r="E34" s="345"/>
      <c r="F34" s="309"/>
      <c r="G34" s="241"/>
      <c r="H34" s="243"/>
      <c r="I34" s="241"/>
      <c r="J34" s="243"/>
      <c r="K34" s="244"/>
      <c r="L34" s="246"/>
      <c r="M34" s="285">
        <v>28</v>
      </c>
      <c r="N34" s="246">
        <v>1</v>
      </c>
      <c r="O34" s="247"/>
      <c r="P34" s="249"/>
      <c r="Q34" s="286">
        <v>26</v>
      </c>
      <c r="R34" s="249">
        <v>1</v>
      </c>
      <c r="S34" s="250"/>
      <c r="T34" s="252"/>
      <c r="U34" s="287">
        <v>90</v>
      </c>
      <c r="V34" s="252">
        <v>3</v>
      </c>
      <c r="W34" s="253"/>
      <c r="X34" s="255"/>
      <c r="Y34" s="288"/>
      <c r="Z34" s="255"/>
      <c r="AA34" s="313"/>
      <c r="AB34" s="313"/>
      <c r="AC34" s="313">
        <v>30</v>
      </c>
      <c r="AD34" s="313">
        <v>1</v>
      </c>
      <c r="AE34" s="314"/>
      <c r="AF34" s="314"/>
      <c r="AG34" s="314"/>
      <c r="AH34" s="314"/>
      <c r="AI34" s="264"/>
      <c r="AJ34" s="264"/>
      <c r="AK34" s="264"/>
      <c r="AL34" s="264"/>
      <c r="AM34" s="267"/>
      <c r="AN34" s="267"/>
      <c r="AO34" s="267"/>
      <c r="AP34" s="267"/>
      <c r="AQ34" s="270"/>
      <c r="AR34" s="270"/>
      <c r="AS34" s="270"/>
      <c r="AT34" s="270"/>
      <c r="AU34" s="273"/>
      <c r="AV34" s="273"/>
      <c r="AW34" s="273"/>
      <c r="AX34" s="273"/>
      <c r="AY34" s="274">
        <f t="shared" si="123"/>
        <v>0</v>
      </c>
      <c r="AZ34" s="275">
        <f t="shared" si="124"/>
        <v>6</v>
      </c>
      <c r="BA34" s="276">
        <f t="shared" si="125"/>
        <v>6</v>
      </c>
      <c r="BB34" s="277">
        <f t="shared" si="126"/>
        <v>0</v>
      </c>
      <c r="BC34" s="278">
        <f t="shared" si="127"/>
        <v>174</v>
      </c>
      <c r="BD34" s="279">
        <f t="shared" si="128"/>
        <v>174</v>
      </c>
      <c r="BE34" s="315">
        <v>24</v>
      </c>
    </row>
    <row r="35">
      <c r="A35" s="304">
        <v>25</v>
      </c>
      <c r="B35" s="305" t="s">
        <v>281</v>
      </c>
      <c r="C35" s="238"/>
      <c r="D35" s="240"/>
      <c r="E35" s="283"/>
      <c r="F35" s="240"/>
      <c r="G35" s="310"/>
      <c r="H35" s="311"/>
      <c r="I35" s="310"/>
      <c r="J35" s="311"/>
      <c r="K35" s="244"/>
      <c r="L35" s="246"/>
      <c r="M35" s="285"/>
      <c r="N35" s="246"/>
      <c r="O35" s="247"/>
      <c r="P35" s="249"/>
      <c r="Q35" s="286">
        <v>21</v>
      </c>
      <c r="R35" s="249">
        <v>1</v>
      </c>
      <c r="S35" s="250"/>
      <c r="T35" s="252"/>
      <c r="U35" s="287">
        <v>38</v>
      </c>
      <c r="V35" s="252">
        <v>1</v>
      </c>
      <c r="W35" s="253"/>
      <c r="X35" s="255"/>
      <c r="Y35" s="288"/>
      <c r="Z35" s="255"/>
      <c r="AA35" s="313"/>
      <c r="AB35" s="313"/>
      <c r="AC35" s="313"/>
      <c r="AD35" s="313"/>
      <c r="AE35" s="314"/>
      <c r="AF35" s="314"/>
      <c r="AG35" s="314"/>
      <c r="AH35" s="314"/>
      <c r="AI35" s="264"/>
      <c r="AJ35" s="264"/>
      <c r="AK35" s="264">
        <v>25</v>
      </c>
      <c r="AL35" s="264">
        <v>1</v>
      </c>
      <c r="AM35" s="267"/>
      <c r="AN35" s="267"/>
      <c r="AO35" s="267">
        <v>30</v>
      </c>
      <c r="AP35" s="267">
        <v>1</v>
      </c>
      <c r="AQ35" s="270"/>
      <c r="AR35" s="270"/>
      <c r="AS35" s="270">
        <v>30</v>
      </c>
      <c r="AT35" s="270">
        <v>1</v>
      </c>
      <c r="AU35" s="273"/>
      <c r="AV35" s="273"/>
      <c r="AW35" s="273">
        <v>30</v>
      </c>
      <c r="AX35" s="273">
        <v>1</v>
      </c>
      <c r="AY35" s="274">
        <f t="shared" si="123"/>
        <v>0</v>
      </c>
      <c r="AZ35" s="275">
        <f t="shared" si="124"/>
        <v>6</v>
      </c>
      <c r="BA35" s="276">
        <f t="shared" si="125"/>
        <v>6</v>
      </c>
      <c r="BB35" s="277">
        <f t="shared" si="126"/>
        <v>0</v>
      </c>
      <c r="BC35" s="278">
        <f t="shared" si="127"/>
        <v>174</v>
      </c>
      <c r="BD35" s="279">
        <f t="shared" si="128"/>
        <v>174</v>
      </c>
      <c r="BE35" s="315">
        <v>25</v>
      </c>
    </row>
    <row r="36">
      <c r="A36" s="304">
        <v>26</v>
      </c>
      <c r="B36" s="305" t="s">
        <v>80</v>
      </c>
      <c r="C36" s="316"/>
      <c r="D36" s="317"/>
      <c r="E36" s="346">
        <v>22</v>
      </c>
      <c r="F36" s="309">
        <v>1</v>
      </c>
      <c r="G36" s="241"/>
      <c r="H36" s="243"/>
      <c r="I36" s="310">
        <v>19</v>
      </c>
      <c r="J36" s="311">
        <v>1</v>
      </c>
      <c r="K36" s="244"/>
      <c r="L36" s="246"/>
      <c r="M36" s="285">
        <v>24</v>
      </c>
      <c r="N36" s="246">
        <v>1</v>
      </c>
      <c r="O36" s="247"/>
      <c r="P36" s="249"/>
      <c r="Q36" s="286">
        <v>21</v>
      </c>
      <c r="R36" s="249">
        <v>1</v>
      </c>
      <c r="S36" s="250"/>
      <c r="T36" s="252"/>
      <c r="U36" s="287"/>
      <c r="V36" s="252"/>
      <c r="W36" s="253"/>
      <c r="X36" s="255"/>
      <c r="Y36" s="288">
        <v>28</v>
      </c>
      <c r="Z36" s="255">
        <v>1</v>
      </c>
      <c r="AA36" s="313"/>
      <c r="AB36" s="313"/>
      <c r="AC36" s="313">
        <v>22</v>
      </c>
      <c r="AD36" s="313">
        <v>1</v>
      </c>
      <c r="AE36" s="314"/>
      <c r="AF36" s="314"/>
      <c r="AG36" s="314">
        <v>26</v>
      </c>
      <c r="AH36" s="314">
        <v>1</v>
      </c>
      <c r="AI36" s="264"/>
      <c r="AJ36" s="264"/>
      <c r="AK36" s="264"/>
      <c r="AL36" s="264"/>
      <c r="AM36" s="267"/>
      <c r="AN36" s="267"/>
      <c r="AO36" s="267"/>
      <c r="AP36" s="267"/>
      <c r="AQ36" s="270"/>
      <c r="AR36" s="270"/>
      <c r="AS36" s="270"/>
      <c r="AT36" s="270"/>
      <c r="AU36" s="273"/>
      <c r="AV36" s="273"/>
      <c r="AW36" s="273"/>
      <c r="AX36" s="273"/>
      <c r="AY36" s="274">
        <f t="shared" si="123"/>
        <v>0</v>
      </c>
      <c r="AZ36" s="275">
        <f t="shared" si="124"/>
        <v>7</v>
      </c>
      <c r="BA36" s="276">
        <f t="shared" si="125"/>
        <v>7</v>
      </c>
      <c r="BB36" s="277">
        <f t="shared" si="126"/>
        <v>0</v>
      </c>
      <c r="BC36" s="278">
        <f t="shared" si="127"/>
        <v>162</v>
      </c>
      <c r="BD36" s="279">
        <f t="shared" si="128"/>
        <v>162</v>
      </c>
      <c r="BE36" s="315">
        <v>26</v>
      </c>
    </row>
    <row r="37">
      <c r="A37" s="304">
        <v>27</v>
      </c>
      <c r="B37" s="305" t="s">
        <v>199</v>
      </c>
      <c r="C37" s="238"/>
      <c r="D37" s="240"/>
      <c r="E37" s="283"/>
      <c r="F37" s="240"/>
      <c r="G37" s="310"/>
      <c r="H37" s="311"/>
      <c r="I37" s="310">
        <v>88</v>
      </c>
      <c r="J37" s="311">
        <v>3</v>
      </c>
      <c r="K37" s="244"/>
      <c r="L37" s="246"/>
      <c r="M37" s="285"/>
      <c r="N37" s="246"/>
      <c r="O37" s="247"/>
      <c r="P37" s="249"/>
      <c r="Q37" s="286"/>
      <c r="R37" s="249"/>
      <c r="S37" s="250"/>
      <c r="T37" s="252"/>
      <c r="U37" s="287">
        <v>55</v>
      </c>
      <c r="V37" s="252">
        <v>2</v>
      </c>
      <c r="W37" s="253"/>
      <c r="X37" s="255"/>
      <c r="Y37" s="288"/>
      <c r="Z37" s="255"/>
      <c r="AA37" s="313"/>
      <c r="AB37" s="313"/>
      <c r="AC37" s="313"/>
      <c r="AD37" s="313"/>
      <c r="AE37" s="314"/>
      <c r="AF37" s="314"/>
      <c r="AG37" s="314"/>
      <c r="AH37" s="314"/>
      <c r="AI37" s="264"/>
      <c r="AJ37" s="264"/>
      <c r="AK37" s="264"/>
      <c r="AL37" s="264"/>
      <c r="AM37" s="267"/>
      <c r="AN37" s="267"/>
      <c r="AO37" s="267"/>
      <c r="AP37" s="267"/>
      <c r="AQ37" s="270"/>
      <c r="AR37" s="270"/>
      <c r="AS37" s="270"/>
      <c r="AT37" s="270"/>
      <c r="AU37" s="273"/>
      <c r="AV37" s="273"/>
      <c r="AW37" s="273"/>
      <c r="AX37" s="273"/>
      <c r="AY37" s="274">
        <f t="shared" si="123"/>
        <v>0</v>
      </c>
      <c r="AZ37" s="275">
        <f t="shared" si="124"/>
        <v>5</v>
      </c>
      <c r="BA37" s="276">
        <f t="shared" si="125"/>
        <v>5</v>
      </c>
      <c r="BB37" s="277">
        <f t="shared" si="126"/>
        <v>0</v>
      </c>
      <c r="BC37" s="278">
        <f t="shared" si="127"/>
        <v>143</v>
      </c>
      <c r="BD37" s="279">
        <f t="shared" si="128"/>
        <v>143</v>
      </c>
      <c r="BE37" s="315">
        <v>27</v>
      </c>
    </row>
    <row r="38">
      <c r="A38" s="304">
        <v>28</v>
      </c>
      <c r="B38" s="305" t="s">
        <v>115</v>
      </c>
      <c r="C38" s="319"/>
      <c r="D38" s="320"/>
      <c r="E38" s="347">
        <v>28</v>
      </c>
      <c r="F38" s="309">
        <v>1</v>
      </c>
      <c r="G38" s="241"/>
      <c r="H38" s="243"/>
      <c r="I38" s="310">
        <v>21</v>
      </c>
      <c r="J38" s="311">
        <v>1</v>
      </c>
      <c r="K38" s="244"/>
      <c r="L38" s="246"/>
      <c r="M38" s="285">
        <v>23</v>
      </c>
      <c r="N38" s="246">
        <v>1</v>
      </c>
      <c r="O38" s="247"/>
      <c r="P38" s="249"/>
      <c r="Q38" s="286">
        <v>23</v>
      </c>
      <c r="R38" s="249">
        <v>1</v>
      </c>
      <c r="S38" s="250"/>
      <c r="T38" s="252"/>
      <c r="U38" s="287">
        <v>19</v>
      </c>
      <c r="V38" s="252">
        <v>1</v>
      </c>
      <c r="W38" s="253"/>
      <c r="X38" s="255"/>
      <c r="Y38" s="288">
        <v>24</v>
      </c>
      <c r="Z38" s="255">
        <v>1</v>
      </c>
      <c r="AA38" s="313"/>
      <c r="AB38" s="313"/>
      <c r="AC38" s="313"/>
      <c r="AD38" s="313"/>
      <c r="AE38" s="314"/>
      <c r="AF38" s="314"/>
      <c r="AG38" s="314"/>
      <c r="AH38" s="314"/>
      <c r="AI38" s="264"/>
      <c r="AJ38" s="264"/>
      <c r="AK38" s="264"/>
      <c r="AL38" s="264"/>
      <c r="AM38" s="267"/>
      <c r="AN38" s="267"/>
      <c r="AO38" s="267"/>
      <c r="AP38" s="267"/>
      <c r="AQ38" s="270"/>
      <c r="AR38" s="270"/>
      <c r="AS38" s="270"/>
      <c r="AT38" s="270"/>
      <c r="AU38" s="273"/>
      <c r="AV38" s="273"/>
      <c r="AW38" s="273"/>
      <c r="AX38" s="273"/>
      <c r="AY38" s="274">
        <f t="shared" si="123"/>
        <v>0</v>
      </c>
      <c r="AZ38" s="275">
        <f t="shared" si="124"/>
        <v>6</v>
      </c>
      <c r="BA38" s="276">
        <f t="shared" si="125"/>
        <v>6</v>
      </c>
      <c r="BB38" s="277">
        <f t="shared" si="126"/>
        <v>0</v>
      </c>
      <c r="BC38" s="278">
        <f t="shared" si="127"/>
        <v>138</v>
      </c>
      <c r="BD38" s="279">
        <f t="shared" si="128"/>
        <v>138</v>
      </c>
      <c r="BE38" s="315">
        <v>28</v>
      </c>
    </row>
    <row r="39">
      <c r="A39" s="304">
        <v>29</v>
      </c>
      <c r="B39" s="305" t="s">
        <v>130</v>
      </c>
      <c r="C39" s="316"/>
      <c r="D39" s="317"/>
      <c r="E39" s="345">
        <v>23</v>
      </c>
      <c r="F39" s="309">
        <v>1</v>
      </c>
      <c r="G39" s="241"/>
      <c r="H39" s="243"/>
      <c r="I39" s="310">
        <v>24</v>
      </c>
      <c r="J39" s="311">
        <v>1</v>
      </c>
      <c r="K39" s="244"/>
      <c r="L39" s="246"/>
      <c r="M39" s="285"/>
      <c r="N39" s="246"/>
      <c r="O39" s="247"/>
      <c r="P39" s="249"/>
      <c r="Q39" s="286"/>
      <c r="R39" s="249"/>
      <c r="S39" s="250"/>
      <c r="T39" s="252"/>
      <c r="U39" s="287"/>
      <c r="V39" s="252"/>
      <c r="W39" s="253"/>
      <c r="X39" s="255"/>
      <c r="Y39" s="288">
        <v>30</v>
      </c>
      <c r="Z39" s="255">
        <v>1</v>
      </c>
      <c r="AA39" s="313"/>
      <c r="AB39" s="313"/>
      <c r="AC39" s="313"/>
      <c r="AD39" s="313"/>
      <c r="AE39" s="314"/>
      <c r="AF39" s="314"/>
      <c r="AG39" s="314"/>
      <c r="AH39" s="314"/>
      <c r="AI39" s="264"/>
      <c r="AJ39" s="264"/>
      <c r="AK39" s="264"/>
      <c r="AL39" s="264"/>
      <c r="AM39" s="267"/>
      <c r="AN39" s="267"/>
      <c r="AO39" s="267"/>
      <c r="AP39" s="267"/>
      <c r="AQ39" s="270"/>
      <c r="AR39" s="270"/>
      <c r="AS39" s="270"/>
      <c r="AT39" s="270"/>
      <c r="AU39" s="273"/>
      <c r="AV39" s="273"/>
      <c r="AW39" s="273">
        <v>30</v>
      </c>
      <c r="AX39" s="273">
        <v>1</v>
      </c>
      <c r="AY39" s="274">
        <f t="shared" si="123"/>
        <v>0</v>
      </c>
      <c r="AZ39" s="275">
        <f t="shared" si="124"/>
        <v>4</v>
      </c>
      <c r="BA39" s="276">
        <f t="shared" si="125"/>
        <v>4</v>
      </c>
      <c r="BB39" s="277">
        <f t="shared" si="126"/>
        <v>0</v>
      </c>
      <c r="BC39" s="278">
        <f t="shared" si="127"/>
        <v>107</v>
      </c>
      <c r="BD39" s="279">
        <f t="shared" si="128"/>
        <v>107</v>
      </c>
      <c r="BE39" s="315">
        <v>29</v>
      </c>
    </row>
    <row r="40">
      <c r="A40" s="304">
        <v>30</v>
      </c>
      <c r="B40" s="305" t="s">
        <v>74</v>
      </c>
      <c r="C40" s="316"/>
      <c r="D40" s="317"/>
      <c r="E40" s="345">
        <v>41</v>
      </c>
      <c r="F40" s="309">
        <v>2</v>
      </c>
      <c r="G40" s="241"/>
      <c r="H40" s="243"/>
      <c r="I40" s="241"/>
      <c r="J40" s="243"/>
      <c r="K40" s="244"/>
      <c r="L40" s="246"/>
      <c r="M40" s="285"/>
      <c r="N40" s="246"/>
      <c r="O40" s="247"/>
      <c r="P40" s="249"/>
      <c r="Q40" s="286"/>
      <c r="R40" s="249"/>
      <c r="S40" s="250"/>
      <c r="T40" s="252"/>
      <c r="U40" s="287"/>
      <c r="V40" s="252"/>
      <c r="W40" s="253"/>
      <c r="X40" s="255"/>
      <c r="Y40" s="288"/>
      <c r="Z40" s="255"/>
      <c r="AA40" s="313"/>
      <c r="AB40" s="313"/>
      <c r="AC40" s="313"/>
      <c r="AD40" s="313"/>
      <c r="AE40" s="314"/>
      <c r="AF40" s="314"/>
      <c r="AG40" s="314">
        <v>30</v>
      </c>
      <c r="AH40" s="314">
        <v>1</v>
      </c>
      <c r="AI40" s="264"/>
      <c r="AJ40" s="264"/>
      <c r="AK40" s="264">
        <v>27</v>
      </c>
      <c r="AL40" s="264">
        <v>1</v>
      </c>
      <c r="AM40" s="267"/>
      <c r="AN40" s="267"/>
      <c r="AO40" s="267"/>
      <c r="AP40" s="267"/>
      <c r="AQ40" s="270"/>
      <c r="AR40" s="270"/>
      <c r="AS40" s="270"/>
      <c r="AT40" s="270"/>
      <c r="AU40" s="273"/>
      <c r="AV40" s="273"/>
      <c r="AW40" s="273"/>
      <c r="AX40" s="273"/>
      <c r="AY40" s="274">
        <f t="shared" si="123"/>
        <v>0</v>
      </c>
      <c r="AZ40" s="275">
        <f t="shared" si="124"/>
        <v>4</v>
      </c>
      <c r="BA40" s="276">
        <f t="shared" si="125"/>
        <v>4</v>
      </c>
      <c r="BB40" s="277">
        <f t="shared" si="126"/>
        <v>0</v>
      </c>
      <c r="BC40" s="278">
        <f t="shared" si="127"/>
        <v>98</v>
      </c>
      <c r="BD40" s="279">
        <f t="shared" si="128"/>
        <v>98</v>
      </c>
      <c r="BE40" s="315">
        <v>30</v>
      </c>
    </row>
    <row r="41">
      <c r="A41" s="304">
        <v>31</v>
      </c>
      <c r="B41" s="305" t="s">
        <v>56</v>
      </c>
      <c r="C41" s="316"/>
      <c r="D41" s="317"/>
      <c r="E41" s="346">
        <v>21</v>
      </c>
      <c r="F41" s="309">
        <v>1</v>
      </c>
      <c r="G41" s="241"/>
      <c r="H41" s="243"/>
      <c r="I41" s="241"/>
      <c r="J41" s="243"/>
      <c r="K41" s="244"/>
      <c r="L41" s="246"/>
      <c r="M41" s="285"/>
      <c r="N41" s="246"/>
      <c r="O41" s="247"/>
      <c r="P41" s="249"/>
      <c r="Q41" s="286"/>
      <c r="R41" s="249"/>
      <c r="S41" s="250"/>
      <c r="T41" s="252"/>
      <c r="U41" s="287">
        <v>42</v>
      </c>
      <c r="V41" s="252">
        <v>1</v>
      </c>
      <c r="W41" s="253"/>
      <c r="X41" s="255"/>
      <c r="Y41" s="288"/>
      <c r="Z41" s="255"/>
      <c r="AA41" s="313"/>
      <c r="AB41" s="313"/>
      <c r="AC41" s="313"/>
      <c r="AD41" s="313"/>
      <c r="AE41" s="314"/>
      <c r="AF41" s="314"/>
      <c r="AG41" s="314">
        <v>30</v>
      </c>
      <c r="AH41" s="314">
        <v>1</v>
      </c>
      <c r="AI41" s="264"/>
      <c r="AJ41" s="264"/>
      <c r="AK41" s="264"/>
      <c r="AL41" s="264"/>
      <c r="AM41" s="267"/>
      <c r="AN41" s="267"/>
      <c r="AO41" s="267"/>
      <c r="AP41" s="267"/>
      <c r="AQ41" s="270"/>
      <c r="AR41" s="270"/>
      <c r="AS41" s="270"/>
      <c r="AT41" s="270"/>
      <c r="AU41" s="273"/>
      <c r="AV41" s="273"/>
      <c r="AW41" s="273"/>
      <c r="AX41" s="273"/>
      <c r="AY41" s="274">
        <f t="shared" si="123"/>
        <v>0</v>
      </c>
      <c r="AZ41" s="275">
        <f t="shared" si="124"/>
        <v>3</v>
      </c>
      <c r="BA41" s="276">
        <f t="shared" si="125"/>
        <v>3</v>
      </c>
      <c r="BB41" s="277">
        <f t="shared" si="126"/>
        <v>0</v>
      </c>
      <c r="BC41" s="278">
        <f t="shared" si="127"/>
        <v>93</v>
      </c>
      <c r="BD41" s="279">
        <f t="shared" si="128"/>
        <v>93</v>
      </c>
      <c r="BE41" s="315">
        <v>31</v>
      </c>
    </row>
    <row r="42">
      <c r="A42" s="304">
        <v>32</v>
      </c>
      <c r="B42" s="305" t="s">
        <v>224</v>
      </c>
      <c r="C42" s="316"/>
      <c r="D42" s="317"/>
      <c r="E42" s="345"/>
      <c r="F42" s="309"/>
      <c r="G42" s="241"/>
      <c r="H42" s="243"/>
      <c r="I42" s="241"/>
      <c r="J42" s="243"/>
      <c r="K42" s="244"/>
      <c r="L42" s="246"/>
      <c r="M42" s="285">
        <v>35</v>
      </c>
      <c r="N42" s="246">
        <v>1</v>
      </c>
      <c r="O42" s="247"/>
      <c r="P42" s="249"/>
      <c r="Q42" s="286">
        <v>58</v>
      </c>
      <c r="R42" s="249">
        <v>2</v>
      </c>
      <c r="S42" s="250"/>
      <c r="T42" s="252"/>
      <c r="U42" s="287"/>
      <c r="V42" s="252"/>
      <c r="W42" s="253"/>
      <c r="X42" s="255"/>
      <c r="Y42" s="288"/>
      <c r="Z42" s="255"/>
      <c r="AA42" s="313"/>
      <c r="AB42" s="313"/>
      <c r="AC42" s="313"/>
      <c r="AD42" s="313"/>
      <c r="AE42" s="314"/>
      <c r="AF42" s="314"/>
      <c r="AG42" s="314"/>
      <c r="AH42" s="314"/>
      <c r="AI42" s="264"/>
      <c r="AJ42" s="264"/>
      <c r="AK42" s="264"/>
      <c r="AL42" s="264"/>
      <c r="AM42" s="267"/>
      <c r="AN42" s="267"/>
      <c r="AO42" s="267"/>
      <c r="AP42" s="267"/>
      <c r="AQ42" s="270"/>
      <c r="AR42" s="270"/>
      <c r="AS42" s="270"/>
      <c r="AT42" s="270"/>
      <c r="AU42" s="273"/>
      <c r="AV42" s="273"/>
      <c r="AW42" s="273"/>
      <c r="AX42" s="273"/>
      <c r="AY42" s="274">
        <f t="shared" si="123"/>
        <v>0</v>
      </c>
      <c r="AZ42" s="275">
        <f t="shared" si="124"/>
        <v>3</v>
      </c>
      <c r="BA42" s="276">
        <f t="shared" si="125"/>
        <v>3</v>
      </c>
      <c r="BB42" s="277">
        <f t="shared" si="126"/>
        <v>0</v>
      </c>
      <c r="BC42" s="278">
        <f t="shared" si="127"/>
        <v>93</v>
      </c>
      <c r="BD42" s="279">
        <f t="shared" si="128"/>
        <v>93</v>
      </c>
      <c r="BE42" s="315">
        <v>32</v>
      </c>
    </row>
    <row r="43">
      <c r="A43" s="304">
        <v>33</v>
      </c>
      <c r="B43" s="305" t="s">
        <v>336</v>
      </c>
      <c r="C43" s="238"/>
      <c r="D43" s="240"/>
      <c r="E43" s="283"/>
      <c r="F43" s="240"/>
      <c r="G43" s="310"/>
      <c r="H43" s="311"/>
      <c r="I43" s="310"/>
      <c r="J43" s="311"/>
      <c r="K43" s="244"/>
      <c r="L43" s="246"/>
      <c r="M43" s="285"/>
      <c r="N43" s="246"/>
      <c r="O43" s="247"/>
      <c r="P43" s="249"/>
      <c r="Q43" s="286"/>
      <c r="R43" s="249"/>
      <c r="S43" s="250"/>
      <c r="T43" s="252"/>
      <c r="U43" s="287">
        <v>84</v>
      </c>
      <c r="V43" s="252">
        <v>3</v>
      </c>
      <c r="W43" s="253"/>
      <c r="X43" s="255"/>
      <c r="Y43" s="288"/>
      <c r="Z43" s="255"/>
      <c r="AA43" s="313"/>
      <c r="AB43" s="313"/>
      <c r="AC43" s="313"/>
      <c r="AD43" s="313"/>
      <c r="AE43" s="314"/>
      <c r="AF43" s="314"/>
      <c r="AG43" s="314"/>
      <c r="AH43" s="314"/>
      <c r="AI43" s="264"/>
      <c r="AJ43" s="264"/>
      <c r="AK43" s="264"/>
      <c r="AL43" s="264"/>
      <c r="AM43" s="267"/>
      <c r="AN43" s="267"/>
      <c r="AO43" s="267"/>
      <c r="AP43" s="267"/>
      <c r="AQ43" s="270"/>
      <c r="AR43" s="270"/>
      <c r="AS43" s="270"/>
      <c r="AT43" s="270"/>
      <c r="AU43" s="273"/>
      <c r="AV43" s="273"/>
      <c r="AW43" s="273"/>
      <c r="AX43" s="273"/>
      <c r="AY43" s="274">
        <f t="shared" si="123"/>
        <v>0</v>
      </c>
      <c r="AZ43" s="275">
        <f t="shared" si="124"/>
        <v>3</v>
      </c>
      <c r="BA43" s="276">
        <f t="shared" si="125"/>
        <v>3</v>
      </c>
      <c r="BB43" s="277">
        <f t="shared" si="126"/>
        <v>0</v>
      </c>
      <c r="BC43" s="278">
        <f t="shared" si="127"/>
        <v>84</v>
      </c>
      <c r="BD43" s="279">
        <f t="shared" si="128"/>
        <v>84</v>
      </c>
      <c r="BE43" s="315">
        <v>33</v>
      </c>
      <c r="BF43" t="s">
        <v>484</v>
      </c>
    </row>
    <row r="44">
      <c r="A44" s="304">
        <v>34</v>
      </c>
      <c r="B44" s="305" t="s">
        <v>347</v>
      </c>
      <c r="C44" s="238"/>
      <c r="D44" s="240"/>
      <c r="E44" s="283"/>
      <c r="F44" s="240"/>
      <c r="G44" s="310"/>
      <c r="H44" s="311"/>
      <c r="I44" s="310"/>
      <c r="J44" s="311"/>
      <c r="K44" s="244"/>
      <c r="L44" s="246"/>
      <c r="M44" s="285"/>
      <c r="N44" s="246"/>
      <c r="O44" s="247"/>
      <c r="P44" s="249"/>
      <c r="Q44" s="286"/>
      <c r="R44" s="249"/>
      <c r="S44" s="250"/>
      <c r="T44" s="252"/>
      <c r="U44" s="287">
        <v>37</v>
      </c>
      <c r="V44" s="252">
        <v>1</v>
      </c>
      <c r="W44" s="253"/>
      <c r="X44" s="255"/>
      <c r="Y44" s="288"/>
      <c r="Z44" s="255"/>
      <c r="AA44" s="313"/>
      <c r="AB44" s="313"/>
      <c r="AC44" s="313"/>
      <c r="AD44" s="313"/>
      <c r="AE44" s="314"/>
      <c r="AF44" s="314"/>
      <c r="AG44" s="314">
        <v>38</v>
      </c>
      <c r="AH44" s="314">
        <v>1</v>
      </c>
      <c r="AI44" s="264"/>
      <c r="AJ44" s="264"/>
      <c r="AK44" s="264"/>
      <c r="AL44" s="264"/>
      <c r="AM44" s="267"/>
      <c r="AN44" s="267"/>
      <c r="AO44" s="267"/>
      <c r="AP44" s="267"/>
      <c r="AQ44" s="270"/>
      <c r="AR44" s="270"/>
      <c r="AS44" s="270"/>
      <c r="AT44" s="270"/>
      <c r="AU44" s="273"/>
      <c r="AV44" s="273"/>
      <c r="AW44" s="273"/>
      <c r="AX44" s="273"/>
      <c r="AY44" s="274">
        <f t="shared" si="123"/>
        <v>0</v>
      </c>
      <c r="AZ44" s="275">
        <f t="shared" si="124"/>
        <v>2</v>
      </c>
      <c r="BA44" s="276">
        <f t="shared" si="125"/>
        <v>2</v>
      </c>
      <c r="BB44" s="277">
        <f t="shared" si="126"/>
        <v>0</v>
      </c>
      <c r="BC44" s="278">
        <f t="shared" si="127"/>
        <v>75</v>
      </c>
      <c r="BD44" s="279">
        <f t="shared" si="128"/>
        <v>75</v>
      </c>
      <c r="BE44" s="315">
        <v>34</v>
      </c>
    </row>
    <row r="45">
      <c r="A45" s="304">
        <v>35</v>
      </c>
      <c r="B45" s="305" t="s">
        <v>410</v>
      </c>
      <c r="C45" s="316"/>
      <c r="D45" s="317"/>
      <c r="E45" s="345"/>
      <c r="F45" s="309"/>
      <c r="G45" s="241"/>
      <c r="H45" s="243"/>
      <c r="I45" s="241"/>
      <c r="J45" s="243"/>
      <c r="K45" s="244"/>
      <c r="L45" s="246"/>
      <c r="M45" s="285"/>
      <c r="N45" s="246"/>
      <c r="O45" s="247"/>
      <c r="P45" s="249"/>
      <c r="Q45" s="286"/>
      <c r="R45" s="249"/>
      <c r="S45" s="250"/>
      <c r="T45" s="252"/>
      <c r="U45" s="287"/>
      <c r="V45" s="252"/>
      <c r="W45" s="253"/>
      <c r="X45" s="255"/>
      <c r="Y45" s="288"/>
      <c r="Z45" s="255"/>
      <c r="AA45" s="313"/>
      <c r="AB45" s="313"/>
      <c r="AC45" s="313"/>
      <c r="AD45" s="313"/>
      <c r="AE45" s="314">
        <v>38</v>
      </c>
      <c r="AF45" s="314">
        <v>1</v>
      </c>
      <c r="AG45" s="314"/>
      <c r="AH45" s="314"/>
      <c r="AI45" s="264"/>
      <c r="AJ45" s="264"/>
      <c r="AK45" s="264"/>
      <c r="AL45" s="264"/>
      <c r="AM45" s="267"/>
      <c r="AN45" s="267"/>
      <c r="AO45" s="267"/>
      <c r="AP45" s="267"/>
      <c r="AQ45" s="270">
        <v>30</v>
      </c>
      <c r="AR45" s="270">
        <v>1</v>
      </c>
      <c r="AS45" s="270"/>
      <c r="AT45" s="270"/>
      <c r="AU45" s="273"/>
      <c r="AV45" s="273"/>
      <c r="AW45" s="273"/>
      <c r="AX45" s="273"/>
      <c r="AY45" s="274">
        <f t="shared" si="123"/>
        <v>2</v>
      </c>
      <c r="AZ45" s="275">
        <f t="shared" si="124"/>
        <v>0</v>
      </c>
      <c r="BA45" s="276">
        <f t="shared" si="125"/>
        <v>2</v>
      </c>
      <c r="BB45" s="277">
        <f t="shared" si="126"/>
        <v>68</v>
      </c>
      <c r="BC45" s="278">
        <f t="shared" si="127"/>
        <v>0</v>
      </c>
      <c r="BD45" s="279">
        <f t="shared" si="128"/>
        <v>68</v>
      </c>
      <c r="BE45" s="315">
        <v>35</v>
      </c>
    </row>
    <row r="46">
      <c r="A46" s="304">
        <v>36</v>
      </c>
      <c r="B46" s="305" t="s">
        <v>100</v>
      </c>
      <c r="C46" s="316"/>
      <c r="D46" s="317"/>
      <c r="E46" s="345">
        <v>20</v>
      </c>
      <c r="F46" s="309">
        <v>1</v>
      </c>
      <c r="G46" s="241"/>
      <c r="H46" s="243"/>
      <c r="I46" s="310">
        <v>23</v>
      </c>
      <c r="J46" s="311">
        <v>1</v>
      </c>
      <c r="K46" s="244"/>
      <c r="L46" s="246"/>
      <c r="M46" s="285">
        <v>25</v>
      </c>
      <c r="N46" s="246">
        <v>1</v>
      </c>
      <c r="O46" s="247"/>
      <c r="P46" s="249"/>
      <c r="Q46" s="286"/>
      <c r="R46" s="249"/>
      <c r="S46" s="250"/>
      <c r="T46" s="252"/>
      <c r="U46" s="287"/>
      <c r="V46" s="252"/>
      <c r="W46" s="253"/>
      <c r="X46" s="255"/>
      <c r="Y46" s="288"/>
      <c r="Z46" s="255"/>
      <c r="AA46" s="313"/>
      <c r="AB46" s="313"/>
      <c r="AC46" s="313"/>
      <c r="AD46" s="313"/>
      <c r="AE46" s="314"/>
      <c r="AF46" s="314"/>
      <c r="AG46" s="314"/>
      <c r="AH46" s="314"/>
      <c r="AI46" s="264"/>
      <c r="AJ46" s="264"/>
      <c r="AK46" s="264"/>
      <c r="AL46" s="264"/>
      <c r="AM46" s="267"/>
      <c r="AN46" s="267"/>
      <c r="AO46" s="267"/>
      <c r="AP46" s="267"/>
      <c r="AQ46" s="270"/>
      <c r="AR46" s="270"/>
      <c r="AS46" s="270"/>
      <c r="AT46" s="270"/>
      <c r="AU46" s="273"/>
      <c r="AV46" s="273"/>
      <c r="AW46" s="273"/>
      <c r="AX46" s="273"/>
      <c r="AY46" s="274">
        <f t="shared" si="123"/>
        <v>0</v>
      </c>
      <c r="AZ46" s="275">
        <f t="shared" si="124"/>
        <v>3</v>
      </c>
      <c r="BA46" s="276">
        <f t="shared" si="125"/>
        <v>3</v>
      </c>
      <c r="BB46" s="277">
        <f t="shared" si="126"/>
        <v>0</v>
      </c>
      <c r="BC46" s="278">
        <f t="shared" si="127"/>
        <v>68</v>
      </c>
      <c r="BD46" s="279">
        <f t="shared" si="128"/>
        <v>68</v>
      </c>
      <c r="BE46" s="315">
        <v>36</v>
      </c>
    </row>
    <row r="47">
      <c r="A47" s="304">
        <v>37</v>
      </c>
      <c r="B47" s="305" t="s">
        <v>262</v>
      </c>
      <c r="C47" s="238"/>
      <c r="D47" s="240"/>
      <c r="E47" s="283"/>
      <c r="F47" s="240"/>
      <c r="G47" s="310"/>
      <c r="H47" s="311"/>
      <c r="I47" s="310"/>
      <c r="J47" s="311"/>
      <c r="K47" s="244"/>
      <c r="L47" s="246"/>
      <c r="M47" s="285"/>
      <c r="N47" s="246"/>
      <c r="O47" s="247"/>
      <c r="P47" s="249"/>
      <c r="Q47" s="286">
        <v>67</v>
      </c>
      <c r="R47" s="249">
        <v>3</v>
      </c>
      <c r="S47" s="250"/>
      <c r="T47" s="252"/>
      <c r="U47" s="287"/>
      <c r="V47" s="252"/>
      <c r="W47" s="253"/>
      <c r="X47" s="255"/>
      <c r="Y47" s="288"/>
      <c r="Z47" s="255"/>
      <c r="AA47" s="313"/>
      <c r="AB47" s="313"/>
      <c r="AC47" s="313"/>
      <c r="AD47" s="313"/>
      <c r="AE47" s="314"/>
      <c r="AF47" s="314"/>
      <c r="AG47" s="314"/>
      <c r="AH47" s="314"/>
      <c r="AI47" s="264"/>
      <c r="AJ47" s="264"/>
      <c r="AK47" s="264"/>
      <c r="AL47" s="264"/>
      <c r="AM47" s="267"/>
      <c r="AN47" s="267"/>
      <c r="AO47" s="267"/>
      <c r="AP47" s="267"/>
      <c r="AQ47" s="270"/>
      <c r="AR47" s="270"/>
      <c r="AS47" s="270"/>
      <c r="AT47" s="270"/>
      <c r="AU47" s="273"/>
      <c r="AV47" s="273"/>
      <c r="AW47" s="273"/>
      <c r="AX47" s="273"/>
      <c r="AY47" s="274">
        <f t="shared" si="123"/>
        <v>0</v>
      </c>
      <c r="AZ47" s="275">
        <f t="shared" si="124"/>
        <v>3</v>
      </c>
      <c r="BA47" s="276">
        <f t="shared" si="125"/>
        <v>3</v>
      </c>
      <c r="BB47" s="277">
        <f t="shared" si="126"/>
        <v>0</v>
      </c>
      <c r="BC47" s="278">
        <f t="shared" si="127"/>
        <v>67</v>
      </c>
      <c r="BD47" s="279">
        <f t="shared" si="128"/>
        <v>67</v>
      </c>
      <c r="BE47" s="315">
        <v>37</v>
      </c>
    </row>
    <row r="48">
      <c r="A48" s="304">
        <v>38</v>
      </c>
      <c r="B48" s="305" t="s">
        <v>412</v>
      </c>
      <c r="C48" s="316"/>
      <c r="D48" s="317"/>
      <c r="E48" s="345"/>
      <c r="F48" s="309"/>
      <c r="G48" s="241"/>
      <c r="H48" s="243"/>
      <c r="I48" s="241"/>
      <c r="J48" s="243"/>
      <c r="K48" s="244"/>
      <c r="L48" s="246"/>
      <c r="M48" s="285"/>
      <c r="N48" s="246"/>
      <c r="O48" s="247"/>
      <c r="P48" s="249"/>
      <c r="Q48" s="286"/>
      <c r="R48" s="249"/>
      <c r="S48" s="250"/>
      <c r="T48" s="252"/>
      <c r="U48" s="287"/>
      <c r="V48" s="252"/>
      <c r="W48" s="253"/>
      <c r="X48" s="255"/>
      <c r="Y48" s="288"/>
      <c r="Z48" s="255"/>
      <c r="AA48" s="313"/>
      <c r="AB48" s="313"/>
      <c r="AC48" s="313"/>
      <c r="AD48" s="313"/>
      <c r="AE48" s="314"/>
      <c r="AF48" s="314"/>
      <c r="AG48" s="314">
        <v>35</v>
      </c>
      <c r="AH48" s="314">
        <v>1</v>
      </c>
      <c r="AI48" s="264"/>
      <c r="AJ48" s="264"/>
      <c r="AK48" s="264"/>
      <c r="AL48" s="264"/>
      <c r="AM48" s="267"/>
      <c r="AN48" s="267"/>
      <c r="AO48" s="267"/>
      <c r="AP48" s="267"/>
      <c r="AQ48" s="270"/>
      <c r="AR48" s="270"/>
      <c r="AS48" s="270">
        <v>30</v>
      </c>
      <c r="AT48" s="270">
        <v>1</v>
      </c>
      <c r="AU48" s="273"/>
      <c r="AV48" s="273"/>
      <c r="AW48" s="273"/>
      <c r="AX48" s="273"/>
      <c r="AY48" s="274">
        <f t="shared" si="123"/>
        <v>0</v>
      </c>
      <c r="AZ48" s="275">
        <f t="shared" si="124"/>
        <v>2</v>
      </c>
      <c r="BA48" s="276">
        <f t="shared" si="125"/>
        <v>2</v>
      </c>
      <c r="BB48" s="277">
        <f t="shared" si="126"/>
        <v>0</v>
      </c>
      <c r="BC48" s="278">
        <f t="shared" si="127"/>
        <v>65</v>
      </c>
      <c r="BD48" s="279">
        <f t="shared" si="128"/>
        <v>65</v>
      </c>
      <c r="BE48" s="315">
        <v>38</v>
      </c>
    </row>
    <row r="49">
      <c r="A49" s="304">
        <v>39</v>
      </c>
      <c r="B49" s="305" t="s">
        <v>216</v>
      </c>
      <c r="C49" s="316"/>
      <c r="D49" s="317"/>
      <c r="E49" s="345"/>
      <c r="F49" s="309"/>
      <c r="G49" s="241"/>
      <c r="H49" s="243"/>
      <c r="I49" s="241"/>
      <c r="J49" s="243"/>
      <c r="K49" s="244">
        <v>65</v>
      </c>
      <c r="L49" s="246">
        <v>2</v>
      </c>
      <c r="M49" s="285"/>
      <c r="N49" s="246"/>
      <c r="O49" s="247"/>
      <c r="P49" s="249"/>
      <c r="Q49" s="286"/>
      <c r="R49" s="249"/>
      <c r="S49" s="250"/>
      <c r="T49" s="252"/>
      <c r="U49" s="287"/>
      <c r="V49" s="252"/>
      <c r="W49" s="253"/>
      <c r="X49" s="255"/>
      <c r="Y49" s="288"/>
      <c r="Z49" s="255"/>
      <c r="AA49" s="313"/>
      <c r="AB49" s="313"/>
      <c r="AC49" s="313"/>
      <c r="AD49" s="313"/>
      <c r="AE49" s="314"/>
      <c r="AF49" s="314"/>
      <c r="AG49" s="314"/>
      <c r="AH49" s="314"/>
      <c r="AI49" s="264"/>
      <c r="AJ49" s="264"/>
      <c r="AK49" s="264"/>
      <c r="AL49" s="264"/>
      <c r="AM49" s="267"/>
      <c r="AN49" s="267"/>
      <c r="AO49" s="267"/>
      <c r="AP49" s="267"/>
      <c r="AQ49" s="270"/>
      <c r="AR49" s="270"/>
      <c r="AS49" s="270"/>
      <c r="AT49" s="270"/>
      <c r="AU49" s="273"/>
      <c r="AV49" s="273"/>
      <c r="AW49" s="273"/>
      <c r="AX49" s="273"/>
      <c r="AY49" s="274">
        <f t="shared" si="123"/>
        <v>2</v>
      </c>
      <c r="AZ49" s="275">
        <f t="shared" si="124"/>
        <v>0</v>
      </c>
      <c r="BA49" s="276">
        <f t="shared" si="125"/>
        <v>2</v>
      </c>
      <c r="BB49" s="277">
        <f t="shared" si="126"/>
        <v>65</v>
      </c>
      <c r="BC49" s="278">
        <f t="shared" si="127"/>
        <v>0</v>
      </c>
      <c r="BD49" s="279">
        <f t="shared" si="128"/>
        <v>65</v>
      </c>
      <c r="BE49" s="315">
        <v>39</v>
      </c>
    </row>
    <row r="50">
      <c r="A50" s="304">
        <v>40</v>
      </c>
      <c r="B50" s="305" t="s">
        <v>319</v>
      </c>
      <c r="C50" s="238"/>
      <c r="D50" s="240"/>
      <c r="E50" s="283"/>
      <c r="F50" s="240"/>
      <c r="G50" s="310"/>
      <c r="H50" s="311"/>
      <c r="I50" s="310"/>
      <c r="J50" s="311"/>
      <c r="K50" s="244"/>
      <c r="L50" s="246"/>
      <c r="M50" s="285"/>
      <c r="N50" s="246"/>
      <c r="O50" s="247"/>
      <c r="P50" s="249"/>
      <c r="Q50" s="286"/>
      <c r="R50" s="249"/>
      <c r="S50" s="250"/>
      <c r="T50" s="252"/>
      <c r="U50" s="287">
        <v>64</v>
      </c>
      <c r="V50" s="252">
        <v>2</v>
      </c>
      <c r="W50" s="253"/>
      <c r="X50" s="255"/>
      <c r="Y50" s="288"/>
      <c r="Z50" s="255"/>
      <c r="AA50" s="313"/>
      <c r="AB50" s="313"/>
      <c r="AC50" s="313"/>
      <c r="AD50" s="313"/>
      <c r="AE50" s="314"/>
      <c r="AF50" s="314"/>
      <c r="AG50" s="314"/>
      <c r="AH50" s="314"/>
      <c r="AI50" s="264"/>
      <c r="AJ50" s="264"/>
      <c r="AK50" s="264"/>
      <c r="AL50" s="264"/>
      <c r="AM50" s="267"/>
      <c r="AN50" s="267"/>
      <c r="AO50" s="267"/>
      <c r="AP50" s="267"/>
      <c r="AQ50" s="270"/>
      <c r="AR50" s="270"/>
      <c r="AS50" s="270"/>
      <c r="AT50" s="270"/>
      <c r="AU50" s="273"/>
      <c r="AV50" s="273"/>
      <c r="AW50" s="273"/>
      <c r="AX50" s="273"/>
      <c r="AY50" s="274">
        <f t="shared" si="123"/>
        <v>0</v>
      </c>
      <c r="AZ50" s="275">
        <f t="shared" si="124"/>
        <v>2</v>
      </c>
      <c r="BA50" s="276">
        <f t="shared" si="125"/>
        <v>2</v>
      </c>
      <c r="BB50" s="277">
        <f t="shared" si="126"/>
        <v>0</v>
      </c>
      <c r="BC50" s="278">
        <f t="shared" si="127"/>
        <v>64</v>
      </c>
      <c r="BD50" s="279">
        <f t="shared" si="128"/>
        <v>64</v>
      </c>
      <c r="BE50" s="315">
        <v>40</v>
      </c>
    </row>
    <row r="51">
      <c r="A51" s="304">
        <v>41</v>
      </c>
      <c r="B51" s="305" t="s">
        <v>212</v>
      </c>
      <c r="C51" s="316"/>
      <c r="D51" s="317"/>
      <c r="E51" s="345"/>
      <c r="F51" s="309"/>
      <c r="G51" s="241"/>
      <c r="H51" s="243"/>
      <c r="I51" s="241"/>
      <c r="J51" s="243"/>
      <c r="K51" s="244">
        <v>33</v>
      </c>
      <c r="L51" s="246">
        <v>1</v>
      </c>
      <c r="M51" s="285"/>
      <c r="N51" s="246"/>
      <c r="O51" s="247"/>
      <c r="P51" s="249"/>
      <c r="Q51" s="286"/>
      <c r="R51" s="249"/>
      <c r="S51" s="250"/>
      <c r="T51" s="252"/>
      <c r="U51" s="287"/>
      <c r="V51" s="252"/>
      <c r="W51" s="253">
        <v>30</v>
      </c>
      <c r="X51" s="255">
        <v>1</v>
      </c>
      <c r="Y51" s="288"/>
      <c r="Z51" s="255"/>
      <c r="AA51" s="313"/>
      <c r="AB51" s="313"/>
      <c r="AC51" s="313"/>
      <c r="AD51" s="313"/>
      <c r="AE51" s="314"/>
      <c r="AF51" s="314"/>
      <c r="AG51" s="314"/>
      <c r="AH51" s="314"/>
      <c r="AI51" s="264"/>
      <c r="AJ51" s="264"/>
      <c r="AK51" s="264"/>
      <c r="AL51" s="264"/>
      <c r="AM51" s="267"/>
      <c r="AN51" s="267"/>
      <c r="AO51" s="267"/>
      <c r="AP51" s="267"/>
      <c r="AQ51" s="270"/>
      <c r="AR51" s="270"/>
      <c r="AS51" s="270"/>
      <c r="AT51" s="270"/>
      <c r="AU51" s="273"/>
      <c r="AV51" s="273"/>
      <c r="AW51" s="273"/>
      <c r="AX51" s="273"/>
      <c r="AY51" s="274">
        <f t="shared" si="123"/>
        <v>2</v>
      </c>
      <c r="AZ51" s="275">
        <f t="shared" si="124"/>
        <v>0</v>
      </c>
      <c r="BA51" s="276">
        <f t="shared" si="125"/>
        <v>2</v>
      </c>
      <c r="BB51" s="277">
        <f t="shared" si="126"/>
        <v>63</v>
      </c>
      <c r="BC51" s="278">
        <f t="shared" si="127"/>
        <v>0</v>
      </c>
      <c r="BD51" s="279">
        <f t="shared" si="128"/>
        <v>63</v>
      </c>
      <c r="BE51" s="315">
        <v>41</v>
      </c>
    </row>
    <row r="52">
      <c r="A52" s="304">
        <v>42</v>
      </c>
      <c r="B52" s="348" t="s">
        <v>414</v>
      </c>
      <c r="C52" s="316"/>
      <c r="D52" s="317"/>
      <c r="E52" s="345"/>
      <c r="F52" s="309"/>
      <c r="G52" s="241"/>
      <c r="H52" s="243"/>
      <c r="I52" s="241"/>
      <c r="J52" s="243"/>
      <c r="K52" s="244"/>
      <c r="L52" s="246"/>
      <c r="M52" s="285"/>
      <c r="N52" s="246"/>
      <c r="O52" s="247"/>
      <c r="P52" s="249"/>
      <c r="Q52" s="286"/>
      <c r="R52" s="249"/>
      <c r="S52" s="250"/>
      <c r="T52" s="252"/>
      <c r="U52" s="287"/>
      <c r="V52" s="252"/>
      <c r="W52" s="253"/>
      <c r="X52" s="255"/>
      <c r="Y52" s="288"/>
      <c r="Z52" s="255"/>
      <c r="AA52" s="313"/>
      <c r="AB52" s="313"/>
      <c r="AC52" s="313"/>
      <c r="AD52" s="313"/>
      <c r="AE52" s="314"/>
      <c r="AF52" s="314"/>
      <c r="AG52" s="314">
        <v>63</v>
      </c>
      <c r="AH52" s="314">
        <v>2</v>
      </c>
      <c r="AI52" s="264"/>
      <c r="AJ52" s="264"/>
      <c r="AK52" s="264"/>
      <c r="AL52" s="264"/>
      <c r="AM52" s="267"/>
      <c r="AN52" s="267"/>
      <c r="AO52" s="267"/>
      <c r="AP52" s="267"/>
      <c r="AQ52" s="270"/>
      <c r="AR52" s="270"/>
      <c r="AS52" s="270"/>
      <c r="AT52" s="270"/>
      <c r="AU52" s="273"/>
      <c r="AV52" s="273"/>
      <c r="AW52" s="273"/>
      <c r="AX52" s="273"/>
      <c r="AY52" s="274">
        <f t="shared" si="123"/>
        <v>0</v>
      </c>
      <c r="AZ52" s="275">
        <f t="shared" si="124"/>
        <v>2</v>
      </c>
      <c r="BA52" s="276">
        <f t="shared" si="125"/>
        <v>2</v>
      </c>
      <c r="BB52" s="277">
        <f t="shared" si="126"/>
        <v>0</v>
      </c>
      <c r="BC52" s="278">
        <f t="shared" si="127"/>
        <v>63</v>
      </c>
      <c r="BD52" s="279">
        <f t="shared" si="128"/>
        <v>63</v>
      </c>
      <c r="BE52" s="315">
        <v>42</v>
      </c>
    </row>
    <row r="53">
      <c r="A53" s="304">
        <v>43</v>
      </c>
      <c r="B53" s="305" t="s">
        <v>275</v>
      </c>
      <c r="C53" s="238"/>
      <c r="D53" s="240"/>
      <c r="E53" s="283"/>
      <c r="F53" s="240"/>
      <c r="G53" s="310"/>
      <c r="H53" s="311"/>
      <c r="I53" s="310"/>
      <c r="J53" s="311"/>
      <c r="K53" s="244"/>
      <c r="L53" s="246"/>
      <c r="M53" s="285"/>
      <c r="N53" s="246"/>
      <c r="O53" s="247"/>
      <c r="P53" s="249"/>
      <c r="Q53" s="286">
        <v>33</v>
      </c>
      <c r="R53" s="249">
        <v>1</v>
      </c>
      <c r="S53" s="250"/>
      <c r="T53" s="252"/>
      <c r="U53" s="287"/>
      <c r="V53" s="252"/>
      <c r="W53" s="253"/>
      <c r="X53" s="255"/>
      <c r="Y53" s="288"/>
      <c r="Z53" s="255"/>
      <c r="AA53" s="313"/>
      <c r="AB53" s="313"/>
      <c r="AC53" s="313"/>
      <c r="AD53" s="313"/>
      <c r="AE53" s="314"/>
      <c r="AF53" s="314"/>
      <c r="AG53" s="314"/>
      <c r="AH53" s="314"/>
      <c r="AI53" s="264"/>
      <c r="AJ53" s="264"/>
      <c r="AK53" s="264"/>
      <c r="AL53" s="264"/>
      <c r="AM53" s="267"/>
      <c r="AN53" s="267"/>
      <c r="AO53" s="267">
        <v>28</v>
      </c>
      <c r="AP53" s="267">
        <v>1</v>
      </c>
      <c r="AQ53" s="270"/>
      <c r="AR53" s="270"/>
      <c r="AS53" s="270"/>
      <c r="AT53" s="270"/>
      <c r="AU53" s="273"/>
      <c r="AV53" s="273"/>
      <c r="AW53" s="273"/>
      <c r="AX53" s="273"/>
      <c r="AY53" s="274">
        <f t="shared" si="123"/>
        <v>0</v>
      </c>
      <c r="AZ53" s="275">
        <f t="shared" si="124"/>
        <v>2</v>
      </c>
      <c r="BA53" s="276">
        <f t="shared" si="125"/>
        <v>2</v>
      </c>
      <c r="BB53" s="277">
        <f t="shared" si="126"/>
        <v>0</v>
      </c>
      <c r="BC53" s="278">
        <f t="shared" si="127"/>
        <v>61</v>
      </c>
      <c r="BD53" s="279">
        <f t="shared" si="128"/>
        <v>61</v>
      </c>
      <c r="BE53" s="315">
        <v>43</v>
      </c>
    </row>
    <row r="54">
      <c r="A54" s="304">
        <v>44</v>
      </c>
      <c r="B54" s="349" t="s">
        <v>461</v>
      </c>
      <c r="C54" s="316"/>
      <c r="D54" s="317"/>
      <c r="E54" s="345"/>
      <c r="F54" s="309"/>
      <c r="G54" s="241"/>
      <c r="H54" s="243"/>
      <c r="I54" s="241"/>
      <c r="J54" s="243"/>
      <c r="K54" s="244"/>
      <c r="L54" s="246"/>
      <c r="M54" s="285"/>
      <c r="N54" s="246"/>
      <c r="O54" s="247"/>
      <c r="P54" s="249"/>
      <c r="Q54" s="286"/>
      <c r="R54" s="249"/>
      <c r="S54" s="250"/>
      <c r="T54" s="252"/>
      <c r="U54" s="287"/>
      <c r="V54" s="252"/>
      <c r="W54" s="253"/>
      <c r="X54" s="255"/>
      <c r="Y54" s="288"/>
      <c r="Z54" s="255"/>
      <c r="AA54" s="313"/>
      <c r="AB54" s="313"/>
      <c r="AC54" s="313"/>
      <c r="AD54" s="313"/>
      <c r="AE54" s="314"/>
      <c r="AF54" s="314"/>
      <c r="AG54" s="314"/>
      <c r="AH54" s="314"/>
      <c r="AI54" s="264"/>
      <c r="AJ54" s="264"/>
      <c r="AK54" s="264"/>
      <c r="AL54" s="264"/>
      <c r="AM54" s="267"/>
      <c r="AN54" s="267"/>
      <c r="AO54" s="267"/>
      <c r="AP54" s="267"/>
      <c r="AQ54" s="270"/>
      <c r="AR54" s="270"/>
      <c r="AS54" s="270"/>
      <c r="AT54" s="270"/>
      <c r="AU54" s="273"/>
      <c r="AV54" s="273"/>
      <c r="AW54" s="273">
        <v>60</v>
      </c>
      <c r="AX54" s="273">
        <v>2</v>
      </c>
      <c r="AY54" s="274">
        <f t="shared" si="123"/>
        <v>0</v>
      </c>
      <c r="AZ54" s="275">
        <f t="shared" si="124"/>
        <v>2</v>
      </c>
      <c r="BA54" s="276">
        <f t="shared" si="125"/>
        <v>2</v>
      </c>
      <c r="BB54" s="277">
        <f t="shared" si="126"/>
        <v>0</v>
      </c>
      <c r="BC54" s="278">
        <f t="shared" si="127"/>
        <v>60</v>
      </c>
      <c r="BD54" s="279">
        <f t="shared" si="128"/>
        <v>60</v>
      </c>
      <c r="BE54" s="315">
        <v>44</v>
      </c>
    </row>
    <row r="55">
      <c r="A55" s="304">
        <v>45</v>
      </c>
      <c r="B55" s="305" t="s">
        <v>96</v>
      </c>
      <c r="C55" s="319"/>
      <c r="D55" s="320"/>
      <c r="E55" s="347">
        <v>28</v>
      </c>
      <c r="F55" s="309">
        <v>1</v>
      </c>
      <c r="G55" s="241"/>
      <c r="H55" s="243"/>
      <c r="I55" s="241"/>
      <c r="J55" s="243"/>
      <c r="K55" s="244"/>
      <c r="L55" s="246"/>
      <c r="M55" s="285"/>
      <c r="N55" s="246"/>
      <c r="O55" s="247"/>
      <c r="P55" s="249"/>
      <c r="Q55" s="286">
        <v>24</v>
      </c>
      <c r="R55" s="249">
        <v>1</v>
      </c>
      <c r="S55" s="250"/>
      <c r="T55" s="252"/>
      <c r="U55" s="287"/>
      <c r="V55" s="252"/>
      <c r="W55" s="253"/>
      <c r="X55" s="255"/>
      <c r="Y55" s="288"/>
      <c r="Z55" s="255"/>
      <c r="AA55" s="313"/>
      <c r="AB55" s="313"/>
      <c r="AC55" s="313"/>
      <c r="AD55" s="313"/>
      <c r="AE55" s="314"/>
      <c r="AF55" s="314"/>
      <c r="AG55" s="314"/>
      <c r="AH55" s="314"/>
      <c r="AI55" s="264"/>
      <c r="AJ55" s="264"/>
      <c r="AK55" s="264"/>
      <c r="AL55" s="264"/>
      <c r="AM55" s="267"/>
      <c r="AN55" s="267"/>
      <c r="AO55" s="267"/>
      <c r="AP55" s="267"/>
      <c r="AQ55" s="270"/>
      <c r="AR55" s="270"/>
      <c r="AS55" s="270"/>
      <c r="AT55" s="270"/>
      <c r="AU55" s="273"/>
      <c r="AV55" s="273"/>
      <c r="AW55" s="273"/>
      <c r="AX55" s="273"/>
      <c r="AY55" s="274">
        <f t="shared" si="123"/>
        <v>0</v>
      </c>
      <c r="AZ55" s="275">
        <f t="shared" si="124"/>
        <v>2</v>
      </c>
      <c r="BA55" s="276">
        <f t="shared" si="125"/>
        <v>2</v>
      </c>
      <c r="BB55" s="277">
        <f t="shared" si="126"/>
        <v>0</v>
      </c>
      <c r="BC55" s="278">
        <f t="shared" si="127"/>
        <v>52</v>
      </c>
      <c r="BD55" s="279">
        <f t="shared" si="128"/>
        <v>52</v>
      </c>
      <c r="BE55" s="315">
        <v>45</v>
      </c>
    </row>
    <row r="56">
      <c r="A56" s="304">
        <v>46</v>
      </c>
      <c r="B56" s="305" t="s">
        <v>402</v>
      </c>
      <c r="C56" s="316"/>
      <c r="D56" s="317"/>
      <c r="E56" s="345"/>
      <c r="F56" s="309"/>
      <c r="G56" s="241"/>
      <c r="H56" s="243"/>
      <c r="I56" s="241"/>
      <c r="J56" s="243"/>
      <c r="K56" s="244"/>
      <c r="L56" s="246"/>
      <c r="M56" s="285"/>
      <c r="N56" s="246"/>
      <c r="O56" s="247"/>
      <c r="P56" s="249"/>
      <c r="Q56" s="286"/>
      <c r="R56" s="249"/>
      <c r="S56" s="250"/>
      <c r="T56" s="252"/>
      <c r="U56" s="287"/>
      <c r="V56" s="252"/>
      <c r="W56" s="253"/>
      <c r="X56" s="255"/>
      <c r="Y56" s="288"/>
      <c r="Z56" s="255"/>
      <c r="AA56" s="313"/>
      <c r="AB56" s="313"/>
      <c r="AC56" s="313">
        <v>51</v>
      </c>
      <c r="AD56" s="313">
        <v>2</v>
      </c>
      <c r="AE56" s="314"/>
      <c r="AF56" s="314"/>
      <c r="AG56" s="314"/>
      <c r="AH56" s="314"/>
      <c r="AI56" s="264"/>
      <c r="AJ56" s="264"/>
      <c r="AK56" s="264"/>
      <c r="AL56" s="264"/>
      <c r="AM56" s="267"/>
      <c r="AN56" s="267"/>
      <c r="AO56" s="267"/>
      <c r="AP56" s="267"/>
      <c r="AQ56" s="270"/>
      <c r="AR56" s="270"/>
      <c r="AS56" s="270"/>
      <c r="AT56" s="270"/>
      <c r="AU56" s="273"/>
      <c r="AV56" s="273"/>
      <c r="AW56" s="273"/>
      <c r="AX56" s="273"/>
      <c r="AY56" s="274">
        <f t="shared" si="123"/>
        <v>0</v>
      </c>
      <c r="AZ56" s="275">
        <f t="shared" si="124"/>
        <v>2</v>
      </c>
      <c r="BA56" s="276">
        <f t="shared" si="125"/>
        <v>2</v>
      </c>
      <c r="BB56" s="277">
        <f t="shared" si="126"/>
        <v>0</v>
      </c>
      <c r="BC56" s="278">
        <f t="shared" si="127"/>
        <v>51</v>
      </c>
      <c r="BD56" s="279">
        <f t="shared" si="128"/>
        <v>51</v>
      </c>
      <c r="BE56" s="315">
        <v>46</v>
      </c>
    </row>
    <row r="57">
      <c r="A57" s="304">
        <v>47</v>
      </c>
      <c r="B57" s="305" t="s">
        <v>58</v>
      </c>
      <c r="C57" s="316"/>
      <c r="D57" s="317"/>
      <c r="E57" s="345">
        <v>19</v>
      </c>
      <c r="F57" s="309">
        <v>1</v>
      </c>
      <c r="G57" s="241"/>
      <c r="H57" s="243"/>
      <c r="I57" s="310">
        <v>28</v>
      </c>
      <c r="J57" s="311">
        <v>1</v>
      </c>
      <c r="K57" s="244"/>
      <c r="L57" s="246"/>
      <c r="M57" s="285"/>
      <c r="N57" s="246"/>
      <c r="O57" s="247"/>
      <c r="P57" s="249"/>
      <c r="Q57" s="286"/>
      <c r="R57" s="249"/>
      <c r="S57" s="250"/>
      <c r="T57" s="252"/>
      <c r="U57" s="287"/>
      <c r="V57" s="252"/>
      <c r="W57" s="253"/>
      <c r="X57" s="255"/>
      <c r="Y57" s="288"/>
      <c r="Z57" s="255"/>
      <c r="AA57" s="313"/>
      <c r="AB57" s="313"/>
      <c r="AC57" s="313"/>
      <c r="AD57" s="313"/>
      <c r="AE57" s="314"/>
      <c r="AF57" s="314"/>
      <c r="AG57" s="314"/>
      <c r="AH57" s="314"/>
      <c r="AI57" s="264"/>
      <c r="AJ57" s="264"/>
      <c r="AK57" s="264"/>
      <c r="AL57" s="264"/>
      <c r="AM57" s="267"/>
      <c r="AN57" s="267"/>
      <c r="AO57" s="267"/>
      <c r="AP57" s="267"/>
      <c r="AQ57" s="270"/>
      <c r="AR57" s="270"/>
      <c r="AS57" s="270"/>
      <c r="AT57" s="270"/>
      <c r="AU57" s="273"/>
      <c r="AV57" s="273"/>
      <c r="AW57" s="273"/>
      <c r="AX57" s="273"/>
      <c r="AY57" s="274">
        <f t="shared" si="123"/>
        <v>0</v>
      </c>
      <c r="AZ57" s="275">
        <f t="shared" si="124"/>
        <v>2</v>
      </c>
      <c r="BA57" s="276">
        <f t="shared" si="125"/>
        <v>2</v>
      </c>
      <c r="BB57" s="277">
        <f t="shared" si="126"/>
        <v>0</v>
      </c>
      <c r="BC57" s="278">
        <f t="shared" si="127"/>
        <v>47</v>
      </c>
      <c r="BD57" s="279">
        <f t="shared" si="128"/>
        <v>47</v>
      </c>
      <c r="BE57" s="315">
        <v>47</v>
      </c>
    </row>
    <row r="58">
      <c r="A58" s="304">
        <v>48</v>
      </c>
      <c r="B58" s="305" t="s">
        <v>408</v>
      </c>
      <c r="C58" s="316"/>
      <c r="D58" s="317"/>
      <c r="E58" s="345"/>
      <c r="F58" s="309"/>
      <c r="G58" s="241"/>
      <c r="H58" s="243"/>
      <c r="I58" s="241"/>
      <c r="J58" s="243"/>
      <c r="K58" s="244"/>
      <c r="L58" s="246"/>
      <c r="M58" s="285"/>
      <c r="N58" s="246"/>
      <c r="O58" s="247"/>
      <c r="P58" s="249"/>
      <c r="Q58" s="286"/>
      <c r="R58" s="249"/>
      <c r="S58" s="250"/>
      <c r="T58" s="252"/>
      <c r="U58" s="287"/>
      <c r="V58" s="252"/>
      <c r="W58" s="253"/>
      <c r="X58" s="255"/>
      <c r="Y58" s="288"/>
      <c r="Z58" s="255"/>
      <c r="AA58" s="313"/>
      <c r="AB58" s="313"/>
      <c r="AC58" s="313"/>
      <c r="AD58" s="313"/>
      <c r="AE58" s="314">
        <v>42</v>
      </c>
      <c r="AF58" s="314">
        <v>1</v>
      </c>
      <c r="AG58" s="314"/>
      <c r="AH58" s="314"/>
      <c r="AI58" s="264"/>
      <c r="AJ58" s="264"/>
      <c r="AK58" s="264"/>
      <c r="AL58" s="264"/>
      <c r="AM58" s="267"/>
      <c r="AN58" s="267"/>
      <c r="AO58" s="267"/>
      <c r="AP58" s="267"/>
      <c r="AQ58" s="270"/>
      <c r="AR58" s="270"/>
      <c r="AS58" s="270"/>
      <c r="AT58" s="270"/>
      <c r="AU58" s="273"/>
      <c r="AV58" s="273"/>
      <c r="AW58" s="273"/>
      <c r="AX58" s="273"/>
      <c r="AY58" s="274">
        <f t="shared" si="123"/>
        <v>1</v>
      </c>
      <c r="AZ58" s="275">
        <f t="shared" si="124"/>
        <v>0</v>
      </c>
      <c r="BA58" s="276">
        <f t="shared" si="125"/>
        <v>1</v>
      </c>
      <c r="BB58" s="277">
        <f t="shared" si="126"/>
        <v>42</v>
      </c>
      <c r="BC58" s="278">
        <f t="shared" si="127"/>
        <v>0</v>
      </c>
      <c r="BD58" s="279">
        <f t="shared" si="128"/>
        <v>42</v>
      </c>
      <c r="BE58" s="315">
        <v>48</v>
      </c>
    </row>
    <row r="59">
      <c r="A59" s="304">
        <v>49</v>
      </c>
      <c r="B59" s="305" t="s">
        <v>221</v>
      </c>
      <c r="C59" s="316"/>
      <c r="D59" s="317"/>
      <c r="E59" s="345"/>
      <c r="F59" s="309"/>
      <c r="G59" s="241"/>
      <c r="H59" s="243"/>
      <c r="I59" s="241"/>
      <c r="J59" s="243"/>
      <c r="K59" s="244"/>
      <c r="L59" s="246"/>
      <c r="M59" s="285">
        <v>35</v>
      </c>
      <c r="N59" s="246">
        <v>1</v>
      </c>
      <c r="O59" s="247"/>
      <c r="P59" s="249"/>
      <c r="Q59" s="286"/>
      <c r="R59" s="249"/>
      <c r="S59" s="250"/>
      <c r="T59" s="252"/>
      <c r="U59" s="287"/>
      <c r="V59" s="252"/>
      <c r="W59" s="253"/>
      <c r="X59" s="255"/>
      <c r="Y59" s="288"/>
      <c r="Z59" s="255"/>
      <c r="AA59" s="313"/>
      <c r="AB59" s="313"/>
      <c r="AC59" s="313"/>
      <c r="AD59" s="313"/>
      <c r="AE59" s="314"/>
      <c r="AF59" s="314"/>
      <c r="AG59" s="314"/>
      <c r="AH59" s="314"/>
      <c r="AI59" s="264"/>
      <c r="AJ59" s="264"/>
      <c r="AK59" s="264"/>
      <c r="AL59" s="264"/>
      <c r="AM59" s="267"/>
      <c r="AN59" s="267"/>
      <c r="AO59" s="267"/>
      <c r="AP59" s="267"/>
      <c r="AQ59" s="270"/>
      <c r="AR59" s="270"/>
      <c r="AS59" s="270"/>
      <c r="AT59" s="270"/>
      <c r="AU59" s="273"/>
      <c r="AV59" s="273"/>
      <c r="AW59" s="273"/>
      <c r="AX59" s="273"/>
      <c r="AY59" s="274">
        <f t="shared" si="123"/>
        <v>0</v>
      </c>
      <c r="AZ59" s="275">
        <f t="shared" si="124"/>
        <v>1</v>
      </c>
      <c r="BA59" s="276">
        <f t="shared" si="125"/>
        <v>1</v>
      </c>
      <c r="BB59" s="277">
        <f t="shared" si="126"/>
        <v>0</v>
      </c>
      <c r="BC59" s="278">
        <f t="shared" si="127"/>
        <v>35</v>
      </c>
      <c r="BD59" s="279">
        <f t="shared" si="128"/>
        <v>35</v>
      </c>
      <c r="BE59" s="315">
        <v>49</v>
      </c>
    </row>
    <row r="60">
      <c r="A60" s="304">
        <v>50</v>
      </c>
      <c r="B60" s="305" t="s">
        <v>326</v>
      </c>
      <c r="C60" s="238"/>
      <c r="D60" s="240"/>
      <c r="E60" s="283"/>
      <c r="F60" s="240"/>
      <c r="G60" s="310"/>
      <c r="H60" s="311"/>
      <c r="I60" s="310"/>
      <c r="J60" s="311"/>
      <c r="K60" s="244"/>
      <c r="L60" s="246"/>
      <c r="M60" s="285"/>
      <c r="N60" s="246"/>
      <c r="O60" s="247"/>
      <c r="P60" s="249"/>
      <c r="Q60" s="286"/>
      <c r="R60" s="249"/>
      <c r="S60" s="250"/>
      <c r="T60" s="252"/>
      <c r="U60" s="287">
        <v>35</v>
      </c>
      <c r="V60" s="252">
        <v>1</v>
      </c>
      <c r="W60" s="253"/>
      <c r="X60" s="255"/>
      <c r="Y60" s="288"/>
      <c r="Z60" s="255"/>
      <c r="AA60" s="313"/>
      <c r="AB60" s="313"/>
      <c r="AC60" s="313"/>
      <c r="AD60" s="313"/>
      <c r="AE60" s="314"/>
      <c r="AF60" s="314"/>
      <c r="AG60" s="314"/>
      <c r="AH60" s="314"/>
      <c r="AI60" s="264"/>
      <c r="AJ60" s="264"/>
      <c r="AK60" s="264"/>
      <c r="AL60" s="264"/>
      <c r="AM60" s="267"/>
      <c r="AN60" s="267"/>
      <c r="AO60" s="267"/>
      <c r="AP60" s="267"/>
      <c r="AQ60" s="270"/>
      <c r="AR60" s="270"/>
      <c r="AS60" s="270"/>
      <c r="AT60" s="270"/>
      <c r="AU60" s="273"/>
      <c r="AV60" s="273"/>
      <c r="AW60" s="273"/>
      <c r="AX60" s="273"/>
      <c r="AY60" s="274">
        <f t="shared" si="123"/>
        <v>0</v>
      </c>
      <c r="AZ60" s="275">
        <f t="shared" si="124"/>
        <v>1</v>
      </c>
      <c r="BA60" s="276">
        <f t="shared" si="125"/>
        <v>1</v>
      </c>
      <c r="BB60" s="277">
        <f t="shared" si="126"/>
        <v>0</v>
      </c>
      <c r="BC60" s="278">
        <f t="shared" si="127"/>
        <v>35</v>
      </c>
      <c r="BD60" s="279">
        <f t="shared" si="128"/>
        <v>35</v>
      </c>
      <c r="BE60" s="315">
        <v>50</v>
      </c>
    </row>
    <row r="61">
      <c r="A61" s="304">
        <v>51</v>
      </c>
      <c r="B61" s="305" t="s">
        <v>202</v>
      </c>
      <c r="C61" s="238"/>
      <c r="D61" s="240"/>
      <c r="E61" s="283"/>
      <c r="F61" s="240"/>
      <c r="G61" s="310"/>
      <c r="H61" s="311"/>
      <c r="I61" s="310">
        <v>33</v>
      </c>
      <c r="J61" s="311">
        <v>1</v>
      </c>
      <c r="K61" s="244"/>
      <c r="L61" s="246"/>
      <c r="M61" s="285"/>
      <c r="N61" s="246"/>
      <c r="O61" s="247"/>
      <c r="P61" s="249"/>
      <c r="Q61" s="286"/>
      <c r="R61" s="249"/>
      <c r="S61" s="250"/>
      <c r="T61" s="252"/>
      <c r="U61" s="287"/>
      <c r="V61" s="252"/>
      <c r="W61" s="253"/>
      <c r="X61" s="255"/>
      <c r="Y61" s="288"/>
      <c r="Z61" s="255"/>
      <c r="AA61" s="313"/>
      <c r="AB61" s="313"/>
      <c r="AC61" s="313"/>
      <c r="AD61" s="313"/>
      <c r="AE61" s="314"/>
      <c r="AF61" s="314"/>
      <c r="AG61" s="314"/>
      <c r="AH61" s="314"/>
      <c r="AI61" s="264"/>
      <c r="AJ61" s="264"/>
      <c r="AK61" s="264"/>
      <c r="AL61" s="264"/>
      <c r="AM61" s="267"/>
      <c r="AN61" s="267"/>
      <c r="AO61" s="267"/>
      <c r="AP61" s="267"/>
      <c r="AQ61" s="270"/>
      <c r="AR61" s="270"/>
      <c r="AS61" s="270"/>
      <c r="AT61" s="270"/>
      <c r="AU61" s="273"/>
      <c r="AV61" s="273"/>
      <c r="AW61" s="273"/>
      <c r="AX61" s="273"/>
      <c r="AY61" s="274">
        <f t="shared" si="123"/>
        <v>0</v>
      </c>
      <c r="AZ61" s="275">
        <f t="shared" si="124"/>
        <v>1</v>
      </c>
      <c r="BA61" s="276">
        <f t="shared" si="125"/>
        <v>1</v>
      </c>
      <c r="BB61" s="277">
        <f t="shared" si="126"/>
        <v>0</v>
      </c>
      <c r="BC61" s="278">
        <f t="shared" si="127"/>
        <v>33</v>
      </c>
      <c r="BD61" s="279">
        <f t="shared" si="128"/>
        <v>33</v>
      </c>
      <c r="BE61" s="315">
        <v>51</v>
      </c>
    </row>
    <row r="62">
      <c r="A62" s="304">
        <v>52</v>
      </c>
      <c r="B62" s="305" t="s">
        <v>82</v>
      </c>
      <c r="C62" s="319"/>
      <c r="D62" s="320"/>
      <c r="E62" s="346">
        <v>33</v>
      </c>
      <c r="F62" s="309">
        <v>1</v>
      </c>
      <c r="G62" s="241"/>
      <c r="H62" s="243"/>
      <c r="I62" s="241"/>
      <c r="J62" s="243"/>
      <c r="K62" s="244"/>
      <c r="L62" s="246"/>
      <c r="M62" s="285"/>
      <c r="N62" s="246"/>
      <c r="O62" s="247"/>
      <c r="P62" s="249"/>
      <c r="Q62" s="286"/>
      <c r="R62" s="249"/>
      <c r="S62" s="250"/>
      <c r="T62" s="252"/>
      <c r="U62" s="287"/>
      <c r="V62" s="252"/>
      <c r="W62" s="253"/>
      <c r="X62" s="255"/>
      <c r="Y62" s="288"/>
      <c r="Z62" s="255"/>
      <c r="AA62" s="313"/>
      <c r="AB62" s="313"/>
      <c r="AC62" s="313"/>
      <c r="AD62" s="313"/>
      <c r="AE62" s="314"/>
      <c r="AF62" s="314"/>
      <c r="AG62" s="314"/>
      <c r="AH62" s="314"/>
      <c r="AI62" s="264"/>
      <c r="AJ62" s="264"/>
      <c r="AK62" s="264"/>
      <c r="AL62" s="264"/>
      <c r="AM62" s="267"/>
      <c r="AN62" s="267"/>
      <c r="AO62" s="267"/>
      <c r="AP62" s="267"/>
      <c r="AQ62" s="270"/>
      <c r="AR62" s="270"/>
      <c r="AS62" s="270"/>
      <c r="AT62" s="270"/>
      <c r="AU62" s="273"/>
      <c r="AV62" s="273"/>
      <c r="AW62" s="273"/>
      <c r="AX62" s="273"/>
      <c r="AY62" s="274">
        <f t="shared" si="123"/>
        <v>0</v>
      </c>
      <c r="AZ62" s="275">
        <f t="shared" si="124"/>
        <v>1</v>
      </c>
      <c r="BA62" s="276">
        <f t="shared" si="125"/>
        <v>1</v>
      </c>
      <c r="BB62" s="277">
        <f t="shared" si="126"/>
        <v>0</v>
      </c>
      <c r="BC62" s="278">
        <f t="shared" si="127"/>
        <v>33</v>
      </c>
      <c r="BD62" s="279">
        <f t="shared" si="128"/>
        <v>33</v>
      </c>
      <c r="BE62" s="315">
        <v>52</v>
      </c>
    </row>
    <row r="63">
      <c r="A63" s="304">
        <v>53</v>
      </c>
      <c r="B63" s="350" t="s">
        <v>214</v>
      </c>
      <c r="C63" s="316"/>
      <c r="D63" s="317"/>
      <c r="E63" s="345"/>
      <c r="F63" s="309"/>
      <c r="G63" s="241"/>
      <c r="H63" s="243"/>
      <c r="I63" s="241"/>
      <c r="J63" s="243"/>
      <c r="K63" s="244">
        <v>33</v>
      </c>
      <c r="L63" s="246">
        <v>1</v>
      </c>
      <c r="M63" s="285"/>
      <c r="N63" s="246"/>
      <c r="O63" s="247"/>
      <c r="P63" s="249"/>
      <c r="Q63" s="286"/>
      <c r="R63" s="249"/>
      <c r="S63" s="250"/>
      <c r="T63" s="252"/>
      <c r="U63" s="287"/>
      <c r="V63" s="252"/>
      <c r="W63" s="253"/>
      <c r="X63" s="255"/>
      <c r="Y63" s="288"/>
      <c r="Z63" s="255"/>
      <c r="AA63" s="313"/>
      <c r="AB63" s="313"/>
      <c r="AC63" s="313"/>
      <c r="AD63" s="313"/>
      <c r="AE63" s="314"/>
      <c r="AF63" s="314"/>
      <c r="AG63" s="314"/>
      <c r="AH63" s="314"/>
      <c r="AI63" s="264"/>
      <c r="AJ63" s="264"/>
      <c r="AK63" s="264"/>
      <c r="AL63" s="264"/>
      <c r="AM63" s="267"/>
      <c r="AN63" s="267"/>
      <c r="AO63" s="267"/>
      <c r="AP63" s="267"/>
      <c r="AQ63" s="270"/>
      <c r="AR63" s="270"/>
      <c r="AS63" s="270"/>
      <c r="AT63" s="270"/>
      <c r="AU63" s="273"/>
      <c r="AV63" s="273"/>
      <c r="AW63" s="273"/>
      <c r="AX63" s="273"/>
      <c r="AY63" s="274">
        <f t="shared" si="123"/>
        <v>1</v>
      </c>
      <c r="AZ63" s="275">
        <f t="shared" si="124"/>
        <v>0</v>
      </c>
      <c r="BA63" s="276">
        <f t="shared" si="125"/>
        <v>1</v>
      </c>
      <c r="BB63" s="277">
        <f t="shared" si="126"/>
        <v>33</v>
      </c>
      <c r="BC63" s="278">
        <f t="shared" si="127"/>
        <v>0</v>
      </c>
      <c r="BD63" s="279">
        <f t="shared" si="128"/>
        <v>33</v>
      </c>
      <c r="BE63" s="315">
        <v>53</v>
      </c>
    </row>
    <row r="64">
      <c r="A64" s="304">
        <v>54</v>
      </c>
      <c r="B64" s="350" t="s">
        <v>39</v>
      </c>
      <c r="C64" s="306">
        <v>32</v>
      </c>
      <c r="D64" s="307">
        <v>1</v>
      </c>
      <c r="E64" s="345"/>
      <c r="F64" s="322"/>
      <c r="G64" s="241"/>
      <c r="H64" s="243"/>
      <c r="I64" s="241"/>
      <c r="J64" s="243"/>
      <c r="K64" s="244"/>
      <c r="L64" s="246"/>
      <c r="M64" s="285"/>
      <c r="N64" s="246"/>
      <c r="O64" s="247"/>
      <c r="P64" s="249"/>
      <c r="Q64" s="286"/>
      <c r="R64" s="249"/>
      <c r="S64" s="250"/>
      <c r="T64" s="252"/>
      <c r="U64" s="287"/>
      <c r="V64" s="252"/>
      <c r="W64" s="253"/>
      <c r="X64" s="255"/>
      <c r="Y64" s="288"/>
      <c r="Z64" s="255"/>
      <c r="AA64" s="313"/>
      <c r="AB64" s="313"/>
      <c r="AC64" s="313"/>
      <c r="AD64" s="313"/>
      <c r="AE64" s="314"/>
      <c r="AF64" s="314"/>
      <c r="AG64" s="314"/>
      <c r="AH64" s="314"/>
      <c r="AI64" s="264"/>
      <c r="AJ64" s="264"/>
      <c r="AK64" s="264"/>
      <c r="AL64" s="264"/>
      <c r="AM64" s="267"/>
      <c r="AN64" s="267"/>
      <c r="AO64" s="267"/>
      <c r="AP64" s="267"/>
      <c r="AQ64" s="270"/>
      <c r="AR64" s="270"/>
      <c r="AS64" s="270"/>
      <c r="AT64" s="270"/>
      <c r="AU64" s="273"/>
      <c r="AV64" s="273"/>
      <c r="AW64" s="273"/>
      <c r="AX64" s="273"/>
      <c r="AY64" s="274">
        <f t="shared" si="123"/>
        <v>1</v>
      </c>
      <c r="AZ64" s="275">
        <f t="shared" si="124"/>
        <v>0</v>
      </c>
      <c r="BA64" s="276">
        <f t="shared" si="125"/>
        <v>1</v>
      </c>
      <c r="BB64" s="277">
        <f t="shared" si="126"/>
        <v>32</v>
      </c>
      <c r="BC64" s="278">
        <f t="shared" si="127"/>
        <v>0</v>
      </c>
      <c r="BD64" s="279">
        <f t="shared" si="128"/>
        <v>32</v>
      </c>
      <c r="BE64" s="315">
        <v>54</v>
      </c>
    </row>
    <row r="65">
      <c r="A65" s="304">
        <v>55</v>
      </c>
      <c r="B65" s="350" t="s">
        <v>355</v>
      </c>
      <c r="C65" s="238"/>
      <c r="D65" s="240"/>
      <c r="E65" s="283"/>
      <c r="F65" s="240"/>
      <c r="G65" s="310"/>
      <c r="H65" s="311"/>
      <c r="I65" s="310"/>
      <c r="J65" s="311"/>
      <c r="K65" s="244"/>
      <c r="L65" s="246"/>
      <c r="M65" s="285"/>
      <c r="N65" s="246"/>
      <c r="O65" s="247"/>
      <c r="P65" s="249"/>
      <c r="Q65" s="286"/>
      <c r="R65" s="249"/>
      <c r="S65" s="250"/>
      <c r="T65" s="252"/>
      <c r="U65" s="287">
        <v>31</v>
      </c>
      <c r="V65" s="252">
        <v>1</v>
      </c>
      <c r="W65" s="253"/>
      <c r="X65" s="255"/>
      <c r="Y65" s="288"/>
      <c r="Z65" s="255"/>
      <c r="AA65" s="313"/>
      <c r="AB65" s="313"/>
      <c r="AC65" s="313"/>
      <c r="AD65" s="313"/>
      <c r="AE65" s="314"/>
      <c r="AF65" s="314"/>
      <c r="AG65" s="314"/>
      <c r="AH65" s="314"/>
      <c r="AI65" s="264"/>
      <c r="AJ65" s="264"/>
      <c r="AK65" s="264"/>
      <c r="AL65" s="264"/>
      <c r="AM65" s="267"/>
      <c r="AN65" s="267"/>
      <c r="AO65" s="267"/>
      <c r="AP65" s="267"/>
      <c r="AQ65" s="270"/>
      <c r="AR65" s="270"/>
      <c r="AS65" s="270"/>
      <c r="AT65" s="270"/>
      <c r="AU65" s="273"/>
      <c r="AV65" s="273"/>
      <c r="AW65" s="273"/>
      <c r="AX65" s="273"/>
      <c r="AY65" s="274">
        <f t="shared" si="123"/>
        <v>0</v>
      </c>
      <c r="AZ65" s="275">
        <f t="shared" si="124"/>
        <v>1</v>
      </c>
      <c r="BA65" s="276">
        <f t="shared" si="125"/>
        <v>1</v>
      </c>
      <c r="BB65" s="277">
        <f t="shared" si="126"/>
        <v>0</v>
      </c>
      <c r="BC65" s="278">
        <f t="shared" si="127"/>
        <v>31</v>
      </c>
      <c r="BD65" s="279">
        <f t="shared" si="128"/>
        <v>31</v>
      </c>
      <c r="BE65" s="315">
        <v>55</v>
      </c>
    </row>
    <row r="66">
      <c r="A66" s="304">
        <v>56</v>
      </c>
      <c r="B66" s="178" t="s">
        <v>462</v>
      </c>
      <c r="C66" s="316"/>
      <c r="D66" s="317"/>
      <c r="E66" s="345"/>
      <c r="F66" s="309"/>
      <c r="G66" s="241"/>
      <c r="H66" s="243"/>
      <c r="I66" s="241"/>
      <c r="J66" s="243"/>
      <c r="K66" s="244"/>
      <c r="L66" s="246"/>
      <c r="M66" s="285"/>
      <c r="N66" s="246"/>
      <c r="O66" s="247"/>
      <c r="P66" s="249"/>
      <c r="Q66" s="286"/>
      <c r="R66" s="249"/>
      <c r="S66" s="250"/>
      <c r="T66" s="252"/>
      <c r="U66" s="287"/>
      <c r="V66" s="252"/>
      <c r="W66" s="253"/>
      <c r="X66" s="255"/>
      <c r="Y66" s="288"/>
      <c r="Z66" s="255"/>
      <c r="AA66" s="313"/>
      <c r="AB66" s="313"/>
      <c r="AC66" s="313"/>
      <c r="AD66" s="313"/>
      <c r="AE66" s="314"/>
      <c r="AF66" s="314"/>
      <c r="AG66" s="314"/>
      <c r="AH66" s="314"/>
      <c r="AI66" s="264"/>
      <c r="AJ66" s="264"/>
      <c r="AK66" s="264"/>
      <c r="AL66" s="264"/>
      <c r="AM66" s="267"/>
      <c r="AN66" s="267"/>
      <c r="AO66" s="267"/>
      <c r="AP66" s="267"/>
      <c r="AQ66" s="270"/>
      <c r="AR66" s="270"/>
      <c r="AS66" s="270"/>
      <c r="AT66" s="270"/>
      <c r="AU66" s="273"/>
      <c r="AV66" s="273"/>
      <c r="AW66" s="273">
        <v>30</v>
      </c>
      <c r="AX66" s="273">
        <v>1</v>
      </c>
      <c r="AY66" s="274">
        <f t="shared" si="123"/>
        <v>0</v>
      </c>
      <c r="AZ66" s="275">
        <f t="shared" si="124"/>
        <v>1</v>
      </c>
      <c r="BA66" s="276">
        <f t="shared" si="125"/>
        <v>1</v>
      </c>
      <c r="BB66" s="277">
        <f t="shared" si="126"/>
        <v>0</v>
      </c>
      <c r="BC66" s="278">
        <f t="shared" si="127"/>
        <v>30</v>
      </c>
      <c r="BD66" s="279">
        <f t="shared" si="128"/>
        <v>30</v>
      </c>
      <c r="BE66" s="315">
        <v>56</v>
      </c>
    </row>
    <row r="67">
      <c r="A67" s="304">
        <v>57</v>
      </c>
      <c r="B67" s="350" t="s">
        <v>62</v>
      </c>
      <c r="C67" s="319"/>
      <c r="D67" s="320"/>
      <c r="E67" s="347">
        <v>28</v>
      </c>
      <c r="F67" s="309">
        <v>1</v>
      </c>
      <c r="G67" s="241"/>
      <c r="H67" s="243"/>
      <c r="I67" s="241"/>
      <c r="J67" s="243"/>
      <c r="K67" s="244"/>
      <c r="L67" s="246"/>
      <c r="M67" s="285"/>
      <c r="N67" s="246"/>
      <c r="O67" s="247"/>
      <c r="P67" s="249"/>
      <c r="Q67" s="286"/>
      <c r="R67" s="249"/>
      <c r="S67" s="250"/>
      <c r="T67" s="252"/>
      <c r="U67" s="287"/>
      <c r="V67" s="252"/>
      <c r="W67" s="253"/>
      <c r="X67" s="255"/>
      <c r="Y67" s="288"/>
      <c r="Z67" s="255"/>
      <c r="AA67" s="313"/>
      <c r="AB67" s="313"/>
      <c r="AC67" s="313"/>
      <c r="AD67" s="313"/>
      <c r="AE67" s="314"/>
      <c r="AF67" s="314"/>
      <c r="AG67" s="314"/>
      <c r="AH67" s="314"/>
      <c r="AI67" s="264"/>
      <c r="AJ67" s="264"/>
      <c r="AK67" s="264"/>
      <c r="AL67" s="264"/>
      <c r="AM67" s="267"/>
      <c r="AN67" s="267"/>
      <c r="AO67" s="267"/>
      <c r="AP67" s="267"/>
      <c r="AQ67" s="270"/>
      <c r="AR67" s="270"/>
      <c r="AS67" s="270"/>
      <c r="AT67" s="270"/>
      <c r="AU67" s="273"/>
      <c r="AV67" s="273"/>
      <c r="AW67" s="273"/>
      <c r="AX67" s="273"/>
      <c r="AY67" s="274">
        <f t="shared" si="123"/>
        <v>0</v>
      </c>
      <c r="AZ67" s="275">
        <f t="shared" si="124"/>
        <v>1</v>
      </c>
      <c r="BA67" s="276">
        <f t="shared" si="125"/>
        <v>1</v>
      </c>
      <c r="BB67" s="277">
        <f t="shared" si="126"/>
        <v>0</v>
      </c>
      <c r="BC67" s="278">
        <f t="shared" si="127"/>
        <v>28</v>
      </c>
      <c r="BD67" s="279">
        <f t="shared" si="128"/>
        <v>28</v>
      </c>
      <c r="BE67" s="315">
        <v>57</v>
      </c>
    </row>
    <row r="68">
      <c r="A68" s="304">
        <v>58</v>
      </c>
      <c r="B68" s="305" t="s">
        <v>41</v>
      </c>
      <c r="C68" s="306">
        <v>28</v>
      </c>
      <c r="D68" s="307">
        <v>1</v>
      </c>
      <c r="E68" s="345"/>
      <c r="F68" s="322"/>
      <c r="G68" s="241"/>
      <c r="H68" s="243"/>
      <c r="I68" s="241"/>
      <c r="J68" s="243"/>
      <c r="K68" s="244"/>
      <c r="L68" s="246"/>
      <c r="M68" s="285"/>
      <c r="N68" s="246"/>
      <c r="O68" s="247"/>
      <c r="P68" s="249"/>
      <c r="Q68" s="286"/>
      <c r="R68" s="249"/>
      <c r="S68" s="250"/>
      <c r="T68" s="252"/>
      <c r="U68" s="287"/>
      <c r="V68" s="252"/>
      <c r="W68" s="253"/>
      <c r="X68" s="255"/>
      <c r="Y68" s="288"/>
      <c r="Z68" s="255"/>
      <c r="AA68" s="313"/>
      <c r="AB68" s="313"/>
      <c r="AC68" s="313"/>
      <c r="AD68" s="313"/>
      <c r="AE68" s="314"/>
      <c r="AF68" s="314"/>
      <c r="AG68" s="314"/>
      <c r="AH68" s="314"/>
      <c r="AI68" s="264"/>
      <c r="AJ68" s="264"/>
      <c r="AK68" s="264"/>
      <c r="AL68" s="264"/>
      <c r="AM68" s="267"/>
      <c r="AN68" s="267"/>
      <c r="AO68" s="267"/>
      <c r="AP68" s="267"/>
      <c r="AQ68" s="270"/>
      <c r="AR68" s="270"/>
      <c r="AS68" s="270"/>
      <c r="AT68" s="270"/>
      <c r="AU68" s="273"/>
      <c r="AV68" s="273"/>
      <c r="AW68" s="273"/>
      <c r="AX68" s="273"/>
      <c r="AY68" s="274">
        <f t="shared" si="123"/>
        <v>1</v>
      </c>
      <c r="AZ68" s="275">
        <f t="shared" si="124"/>
        <v>0</v>
      </c>
      <c r="BA68" s="276">
        <f t="shared" si="125"/>
        <v>1</v>
      </c>
      <c r="BB68" s="277">
        <f t="shared" si="126"/>
        <v>28</v>
      </c>
      <c r="BC68" s="278">
        <f t="shared" si="127"/>
        <v>0</v>
      </c>
      <c r="BD68" s="279">
        <f t="shared" si="128"/>
        <v>28</v>
      </c>
      <c r="BE68" s="315">
        <v>58</v>
      </c>
    </row>
    <row r="69">
      <c r="A69" s="304">
        <v>59</v>
      </c>
      <c r="B69" s="351" t="s">
        <v>331</v>
      </c>
      <c r="C69" s="238"/>
      <c r="D69" s="240"/>
      <c r="E69" s="283"/>
      <c r="F69" s="240"/>
      <c r="G69" s="310"/>
      <c r="H69" s="311"/>
      <c r="I69" s="310"/>
      <c r="J69" s="311"/>
      <c r="K69" s="244"/>
      <c r="L69" s="246"/>
      <c r="M69" s="285"/>
      <c r="N69" s="246"/>
      <c r="O69" s="247"/>
      <c r="P69" s="249"/>
      <c r="Q69" s="286"/>
      <c r="R69" s="249"/>
      <c r="S69" s="250"/>
      <c r="T69" s="252"/>
      <c r="U69" s="287">
        <v>26</v>
      </c>
      <c r="V69" s="252">
        <v>1</v>
      </c>
      <c r="W69" s="253"/>
      <c r="X69" s="255"/>
      <c r="Y69" s="288"/>
      <c r="Z69" s="255"/>
      <c r="AA69" s="313"/>
      <c r="AB69" s="313"/>
      <c r="AC69" s="313"/>
      <c r="AD69" s="313"/>
      <c r="AE69" s="314"/>
      <c r="AF69" s="314"/>
      <c r="AG69" s="314"/>
      <c r="AH69" s="314"/>
      <c r="AI69" s="264"/>
      <c r="AJ69" s="264"/>
      <c r="AK69" s="264"/>
      <c r="AL69" s="264"/>
      <c r="AM69" s="267"/>
      <c r="AN69" s="267"/>
      <c r="AO69" s="267"/>
      <c r="AP69" s="267"/>
      <c r="AQ69" s="270"/>
      <c r="AR69" s="270"/>
      <c r="AS69" s="270"/>
      <c r="AT69" s="270"/>
      <c r="AU69" s="273"/>
      <c r="AV69" s="273"/>
      <c r="AW69" s="273"/>
      <c r="AX69" s="273"/>
      <c r="AY69" s="274">
        <f t="shared" si="123"/>
        <v>0</v>
      </c>
      <c r="AZ69" s="275">
        <f t="shared" si="124"/>
        <v>1</v>
      </c>
      <c r="BA69" s="276">
        <f t="shared" si="125"/>
        <v>1</v>
      </c>
      <c r="BB69" s="277">
        <f t="shared" si="126"/>
        <v>0</v>
      </c>
      <c r="BC69" s="278">
        <f t="shared" si="127"/>
        <v>26</v>
      </c>
      <c r="BD69" s="279">
        <f t="shared" si="128"/>
        <v>26</v>
      </c>
      <c r="BE69" s="315">
        <v>59</v>
      </c>
    </row>
    <row r="70">
      <c r="A70" s="304">
        <v>60</v>
      </c>
      <c r="B70" s="350" t="s">
        <v>117</v>
      </c>
      <c r="C70" s="352"/>
      <c r="D70" s="317"/>
      <c r="E70" s="345">
        <v>25</v>
      </c>
      <c r="F70" s="309">
        <v>1</v>
      </c>
      <c r="G70" s="241"/>
      <c r="H70" s="243"/>
      <c r="I70" s="284"/>
      <c r="J70" s="243"/>
      <c r="K70" s="244"/>
      <c r="L70" s="246"/>
      <c r="M70" s="285"/>
      <c r="N70" s="246"/>
      <c r="O70" s="247"/>
      <c r="P70" s="249"/>
      <c r="Q70" s="286"/>
      <c r="R70" s="249"/>
      <c r="S70" s="250"/>
      <c r="T70" s="252"/>
      <c r="U70" s="287"/>
      <c r="V70" s="252"/>
      <c r="W70" s="253"/>
      <c r="X70" s="255"/>
      <c r="Y70" s="288"/>
      <c r="Z70" s="255"/>
      <c r="AA70" s="313"/>
      <c r="AB70" s="313"/>
      <c r="AC70" s="313"/>
      <c r="AD70" s="313"/>
      <c r="AE70" s="314"/>
      <c r="AF70" s="314"/>
      <c r="AG70" s="314"/>
      <c r="AH70" s="314"/>
      <c r="AI70" s="264"/>
      <c r="AJ70" s="264"/>
      <c r="AK70" s="264"/>
      <c r="AL70" s="264"/>
      <c r="AM70" s="267"/>
      <c r="AN70" s="267"/>
      <c r="AO70" s="267"/>
      <c r="AP70" s="267"/>
      <c r="AQ70" s="270"/>
      <c r="AR70" s="270"/>
      <c r="AS70" s="270"/>
      <c r="AT70" s="270"/>
      <c r="AU70" s="273"/>
      <c r="AV70" s="273"/>
      <c r="AW70" s="273"/>
      <c r="AX70" s="273"/>
      <c r="AY70" s="274">
        <f t="shared" si="123"/>
        <v>0</v>
      </c>
      <c r="AZ70" s="275">
        <f t="shared" si="124"/>
        <v>1</v>
      </c>
      <c r="BA70" s="276">
        <f t="shared" si="125"/>
        <v>1</v>
      </c>
      <c r="BB70" s="277">
        <f t="shared" si="126"/>
        <v>0</v>
      </c>
      <c r="BC70" s="278">
        <f t="shared" si="127"/>
        <v>25</v>
      </c>
      <c r="BD70" s="279">
        <f t="shared" si="128"/>
        <v>25</v>
      </c>
      <c r="BE70" s="315">
        <v>60</v>
      </c>
    </row>
    <row r="71">
      <c r="A71" s="304">
        <v>61</v>
      </c>
      <c r="B71" s="353" t="s">
        <v>66</v>
      </c>
      <c r="C71" s="352"/>
      <c r="D71" s="317"/>
      <c r="E71" s="345">
        <v>23</v>
      </c>
      <c r="F71" s="309">
        <v>1</v>
      </c>
      <c r="G71" s="241"/>
      <c r="H71" s="243"/>
      <c r="I71" s="284"/>
      <c r="J71" s="243"/>
      <c r="K71" s="244"/>
      <c r="L71" s="246"/>
      <c r="M71" s="285"/>
      <c r="N71" s="246"/>
      <c r="O71" s="247"/>
      <c r="P71" s="249"/>
      <c r="Q71" s="286"/>
      <c r="R71" s="249"/>
      <c r="S71" s="250"/>
      <c r="T71" s="252"/>
      <c r="U71" s="287"/>
      <c r="V71" s="252"/>
      <c r="W71" s="253"/>
      <c r="X71" s="255"/>
      <c r="Y71" s="288"/>
      <c r="Z71" s="255"/>
      <c r="AA71" s="313"/>
      <c r="AB71" s="313"/>
      <c r="AC71" s="313"/>
      <c r="AD71" s="313"/>
      <c r="AE71" s="314"/>
      <c r="AF71" s="314"/>
      <c r="AG71" s="314"/>
      <c r="AH71" s="314"/>
      <c r="AI71" s="264"/>
      <c r="AJ71" s="264"/>
      <c r="AK71" s="264"/>
      <c r="AL71" s="264"/>
      <c r="AM71" s="267"/>
      <c r="AN71" s="267"/>
      <c r="AO71" s="267"/>
      <c r="AP71" s="267"/>
      <c r="AQ71" s="270"/>
      <c r="AR71" s="270"/>
      <c r="AS71" s="270"/>
      <c r="AT71" s="270"/>
      <c r="AU71" s="273"/>
      <c r="AV71" s="273"/>
      <c r="AW71" s="273"/>
      <c r="AX71" s="273"/>
      <c r="AY71" s="274">
        <f t="shared" si="123"/>
        <v>0</v>
      </c>
      <c r="AZ71" s="275">
        <f t="shared" si="124"/>
        <v>1</v>
      </c>
      <c r="BA71" s="276">
        <f t="shared" si="125"/>
        <v>1</v>
      </c>
      <c r="BB71" s="277">
        <f t="shared" si="126"/>
        <v>0</v>
      </c>
      <c r="BC71" s="278">
        <f t="shared" si="127"/>
        <v>23</v>
      </c>
      <c r="BD71" s="279">
        <f t="shared" si="128"/>
        <v>23</v>
      </c>
      <c r="BE71" s="315">
        <v>61</v>
      </c>
    </row>
    <row r="72" ht="16.5">
      <c r="A72" s="304">
        <v>62</v>
      </c>
      <c r="B72" s="354" t="s">
        <v>191</v>
      </c>
      <c r="C72" s="238"/>
      <c r="D72" s="240"/>
      <c r="E72" s="238"/>
      <c r="F72" s="240"/>
      <c r="G72" s="310"/>
      <c r="H72" s="311"/>
      <c r="I72" s="312">
        <v>22</v>
      </c>
      <c r="J72" s="311">
        <v>1</v>
      </c>
      <c r="K72" s="244"/>
      <c r="L72" s="246"/>
      <c r="M72" s="285"/>
      <c r="N72" s="246"/>
      <c r="O72" s="247"/>
      <c r="P72" s="249"/>
      <c r="Q72" s="286"/>
      <c r="R72" s="249"/>
      <c r="S72" s="250"/>
      <c r="T72" s="252"/>
      <c r="U72" s="287"/>
      <c r="V72" s="252"/>
      <c r="W72" s="253"/>
      <c r="X72" s="255"/>
      <c r="Y72" s="288"/>
      <c r="Z72" s="255"/>
      <c r="AA72" s="313"/>
      <c r="AB72" s="313"/>
      <c r="AC72" s="313"/>
      <c r="AD72" s="313"/>
      <c r="AE72" s="314"/>
      <c r="AF72" s="314"/>
      <c r="AG72" s="314"/>
      <c r="AH72" s="314"/>
      <c r="AI72" s="264"/>
      <c r="AJ72" s="264"/>
      <c r="AK72" s="264"/>
      <c r="AL72" s="264"/>
      <c r="AM72" s="267"/>
      <c r="AN72" s="267"/>
      <c r="AO72" s="267"/>
      <c r="AP72" s="267"/>
      <c r="AQ72" s="270"/>
      <c r="AR72" s="270"/>
      <c r="AS72" s="270"/>
      <c r="AT72" s="270"/>
      <c r="AU72" s="273"/>
      <c r="AV72" s="273"/>
      <c r="AW72" s="273"/>
      <c r="AX72" s="273"/>
      <c r="AY72" s="274">
        <f t="shared" si="123"/>
        <v>0</v>
      </c>
      <c r="AZ72" s="275">
        <f t="shared" si="124"/>
        <v>1</v>
      </c>
      <c r="BA72" s="276">
        <f t="shared" si="125"/>
        <v>1</v>
      </c>
      <c r="BB72" s="277">
        <f t="shared" si="126"/>
        <v>0</v>
      </c>
      <c r="BC72" s="278">
        <f t="shared" si="127"/>
        <v>22</v>
      </c>
      <c r="BD72" s="279">
        <f t="shared" si="128"/>
        <v>22</v>
      </c>
      <c r="BE72" s="315">
        <v>62</v>
      </c>
      <c r="BI72" s="303"/>
      <c r="BJ72" s="59"/>
      <c r="BK72" s="59"/>
      <c r="BL72" s="59"/>
    </row>
  </sheetData>
  <sortState ref="B11:BD72">
    <sortCondition descending="1" ref="BD11:BD72"/>
  </sortState>
  <mergeCells count="19">
    <mergeCell ref="A1:B1"/>
    <mergeCell ref="A2:BE2"/>
    <mergeCell ref="A5:BE5"/>
    <mergeCell ref="A6:Z6"/>
    <mergeCell ref="A7:BE7"/>
    <mergeCell ref="A9:A10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  <mergeCell ref="BE9:BE10"/>
  </mergeCells>
  <printOptions headings="0" gridLines="0"/>
  <pageMargins left="0.01968503937007874" right="0" top="0.78740157480314954" bottom="0" header="0.78740157480314954" footer="0"/>
  <pageSetup blackAndWhite="0" cellComments="none" copies="1" draft="0" errors="displayed" firstPageNumber="-1" fitToHeight="50" fitToWidth="1" horizontalDpi="360" orientation="landscape" pageOrder="downThenOver" paperSize="9" scale="37" useFirstPageNumber="0" usePrinterDefaults="1" verticalDpi="360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workbookViewId="0" zoomScale="100">
      <selection activeCell="A1" activeCellId="0" sqref="A1"/>
    </sheetView>
  </sheetViews>
  <sheetFormatPr defaultRowHeight="16.5"/>
  <sheetData/>
  <printOptions headings="0" gridLines="0"/>
  <pageMargins left="0.69999999999999996" right="0.69999999999999996" top="0.75" bottom="0.75" header="0.29999999999999999" footer="0.29999999999999999"/>
  <pageSetup blackAndWhite="0" cellComments="none" copies="1" draft="0" errors="displayed" firstPageNumber="-1" fitToHeight="1" fitToWidth="1" horizontalDpi="600" orientation="portrait" pageOrder="downThenOver" paperSize="9" scale="100" useFirstPageNumber="0" usePrinterDefaults="1" verticalDpi="600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workbookViewId="0" zoomScale="100">
      <selection activeCell="A1" activeCellId="0" sqref="A1"/>
    </sheetView>
  </sheetViews>
  <sheetFormatPr defaultRowHeight="16.5"/>
  <sheetData/>
  <printOptions headings="0" gridLines="0"/>
  <pageMargins left="0.69999999999999996" right="0.69999999999999996" top="0.75" bottom="0.75" header="0.29999999999999999" footer="0.29999999999999999"/>
  <pageSetup blackAndWhite="0" cellComments="none" copies="1" draft="0" errors="displayed" firstPageNumber="-1" fitToHeight="1" fitToWidth="1" horizontalDpi="600" orientation="portrait" pageOrder="downThenOver" paperSize="9" scale="100" useFirstPageNumber="0" usePrinterDefaults="1" verticalDpi="600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workbookViewId="0" zoomScale="100">
      <selection activeCell="H105" activeCellId="0" sqref="H105"/>
    </sheetView>
  </sheetViews>
  <sheetFormatPr defaultRowHeight="16.5"/>
  <cols>
    <col bestFit="1" customWidth="1" min="1" max="1" style="1" width="6.25"/>
    <col bestFit="1" customWidth="1" min="2" max="2" style="1" width="22.875"/>
    <col bestFit="1" customWidth="1" min="3" max="4" style="1" width="7"/>
    <col bestFit="1" customWidth="1" min="5" max="5" style="1" width="8.125"/>
    <col bestFit="1" customWidth="1" min="6" max="6" style="1" width="6"/>
    <col bestFit="1" customWidth="1" min="7" max="7" style="1" width="4.625"/>
    <col bestFit="1" customWidth="1" min="8" max="8" style="1" width="29"/>
    <col bestFit="1" customWidth="1" min="9" max="9" style="1" width="8.375"/>
    <col bestFit="1" customWidth="1" min="10" max="12" style="1" width="8.25"/>
    <col bestFit="1" customWidth="1" min="13" max="13" style="1" width="22.875"/>
  </cols>
  <sheetData>
    <row r="1">
      <c r="A1" s="58" t="s">
        <v>485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5"/>
    </row>
    <row r="2" ht="19.5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ht="19.5">
      <c r="A3" s="10" t="s">
        <v>458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ht="19.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ht="21.75">
      <c r="A5" s="13" t="s">
        <v>3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</row>
    <row r="6" ht="21.7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</row>
    <row r="7" ht="21.75">
      <c r="A7" s="16" t="s">
        <v>4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</row>
    <row r="8" ht="17.25">
      <c r="A8" s="18" t="s">
        <v>486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</row>
    <row r="9">
      <c r="A9" s="15"/>
      <c r="B9" s="20"/>
      <c r="C9" s="20"/>
      <c r="D9" s="20"/>
      <c r="E9" s="21"/>
      <c r="F9" s="21"/>
      <c r="G9" s="21"/>
      <c r="H9" s="21"/>
      <c r="I9" s="21"/>
      <c r="J9" s="15"/>
      <c r="K9" s="15"/>
      <c r="L9" s="15"/>
      <c r="M9" s="22"/>
    </row>
    <row r="10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</row>
    <row r="11" ht="21">
      <c r="A11" s="25" t="s">
        <v>6</v>
      </c>
      <c r="B11" s="25" t="s">
        <v>7</v>
      </c>
      <c r="C11" s="25" t="s">
        <v>8</v>
      </c>
      <c r="D11" s="25" t="s">
        <v>9</v>
      </c>
      <c r="E11" s="25" t="s">
        <v>10</v>
      </c>
      <c r="F11" s="25" t="s">
        <v>11</v>
      </c>
      <c r="G11" s="25" t="s">
        <v>12</v>
      </c>
      <c r="H11" s="25" t="s">
        <v>13</v>
      </c>
      <c r="I11" s="77" t="s">
        <v>421</v>
      </c>
      <c r="J11" s="25" t="s">
        <v>15</v>
      </c>
      <c r="K11" s="25" t="s">
        <v>9</v>
      </c>
      <c r="L11" s="26" t="s">
        <v>16</v>
      </c>
      <c r="M11" s="27" t="s">
        <v>17</v>
      </c>
    </row>
    <row r="12" ht="17.25">
      <c r="A12" s="60" t="s">
        <v>18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34" t="s">
        <v>20</v>
      </c>
      <c r="P12" s="34" t="s">
        <v>25</v>
      </c>
    </row>
    <row r="13">
      <c r="A13" s="61">
        <v>1</v>
      </c>
      <c r="B13" s="31" t="s">
        <v>173</v>
      </c>
      <c r="C13" s="68"/>
      <c r="D13" s="68"/>
      <c r="E13" s="34">
        <v>71.900000000000006</v>
      </c>
      <c r="F13" s="34">
        <v>73</v>
      </c>
      <c r="G13" s="34">
        <v>28</v>
      </c>
      <c r="H13" s="35" t="s">
        <v>20</v>
      </c>
      <c r="I13" s="34">
        <v>327</v>
      </c>
      <c r="J13" s="62">
        <f>I13*1.5</f>
        <v>490.5</v>
      </c>
      <c r="K13" s="62" t="s">
        <v>21</v>
      </c>
      <c r="L13" s="62">
        <v>35</v>
      </c>
      <c r="M13" s="62"/>
      <c r="N13">
        <f>L13+L18+L19+L20</f>
        <v>133</v>
      </c>
      <c r="P13">
        <f>L15+L25</f>
        <v>70</v>
      </c>
    </row>
    <row r="14">
      <c r="A14" s="61">
        <v>2</v>
      </c>
      <c r="B14" s="31" t="s">
        <v>487</v>
      </c>
      <c r="C14" s="68"/>
      <c r="D14" s="68"/>
      <c r="E14" s="34">
        <v>71.950000000000003</v>
      </c>
      <c r="F14" s="34">
        <v>73</v>
      </c>
      <c r="G14" s="34">
        <v>24</v>
      </c>
      <c r="H14" s="35" t="s">
        <v>32</v>
      </c>
      <c r="I14" s="34">
        <v>365</v>
      </c>
      <c r="J14" s="62">
        <f>I14*1</f>
        <v>365</v>
      </c>
      <c r="K14" s="62">
        <v>1</v>
      </c>
      <c r="L14" s="62">
        <v>28</v>
      </c>
      <c r="M14" s="62" t="s">
        <v>33</v>
      </c>
      <c r="N14" s="355">
        <v>4</v>
      </c>
      <c r="P14" s="356">
        <v>2</v>
      </c>
    </row>
    <row r="15">
      <c r="A15" s="61">
        <v>1</v>
      </c>
      <c r="B15" s="31" t="s">
        <v>24</v>
      </c>
      <c r="C15" s="68"/>
      <c r="D15" s="68"/>
      <c r="E15" s="34">
        <v>75.099999999999994</v>
      </c>
      <c r="F15" s="34">
        <v>78</v>
      </c>
      <c r="G15" s="34">
        <v>28</v>
      </c>
      <c r="H15" s="34" t="s">
        <v>25</v>
      </c>
      <c r="I15" s="34">
        <v>360</v>
      </c>
      <c r="J15" s="62">
        <f>I15*1.5</f>
        <v>540</v>
      </c>
      <c r="K15" s="62" t="s">
        <v>21</v>
      </c>
      <c r="L15" s="62">
        <v>35</v>
      </c>
      <c r="M15" s="62" t="s">
        <v>26</v>
      </c>
      <c r="N15" s="34" t="s">
        <v>32</v>
      </c>
      <c r="P15" s="34" t="s">
        <v>28</v>
      </c>
    </row>
    <row r="16">
      <c r="A16" s="61">
        <v>2</v>
      </c>
      <c r="B16" s="31" t="s">
        <v>27</v>
      </c>
      <c r="C16" s="68"/>
      <c r="D16" s="68"/>
      <c r="E16" s="34">
        <v>73.700000000000003</v>
      </c>
      <c r="F16" s="34">
        <v>78</v>
      </c>
      <c r="G16" s="34">
        <v>24</v>
      </c>
      <c r="H16" s="35" t="s">
        <v>28</v>
      </c>
      <c r="I16" s="34">
        <v>408</v>
      </c>
      <c r="J16" s="62">
        <f>I16*1</f>
        <v>408</v>
      </c>
      <c r="K16" s="62">
        <v>1</v>
      </c>
      <c r="L16" s="62">
        <v>28</v>
      </c>
      <c r="M16" s="62"/>
      <c r="N16">
        <f>L14+L21+L22</f>
        <v>91</v>
      </c>
      <c r="P16">
        <f>L16</f>
        <v>28</v>
      </c>
    </row>
    <row r="17">
      <c r="A17" s="61">
        <v>1</v>
      </c>
      <c r="B17" s="31" t="s">
        <v>213</v>
      </c>
      <c r="C17" s="68"/>
      <c r="D17" s="68"/>
      <c r="E17" s="34">
        <v>82.299999999999997</v>
      </c>
      <c r="F17" s="34">
        <v>85</v>
      </c>
      <c r="G17" s="34">
        <v>32</v>
      </c>
      <c r="H17" s="35" t="s">
        <v>488</v>
      </c>
      <c r="I17" s="34">
        <v>360</v>
      </c>
      <c r="J17" s="62">
        <f t="shared" ref="J17:J18" si="129">I17*2</f>
        <v>720</v>
      </c>
      <c r="K17" s="62" t="s">
        <v>175</v>
      </c>
      <c r="L17" s="63">
        <v>38</v>
      </c>
      <c r="M17" s="62"/>
      <c r="N17">
        <v>3</v>
      </c>
      <c r="P17">
        <v>1</v>
      </c>
    </row>
    <row r="18">
      <c r="A18" s="61">
        <v>2</v>
      </c>
      <c r="B18" s="31" t="s">
        <v>176</v>
      </c>
      <c r="C18" s="68"/>
      <c r="D18" s="68"/>
      <c r="E18" s="34">
        <v>85</v>
      </c>
      <c r="F18" s="34">
        <v>85</v>
      </c>
      <c r="G18" s="34">
        <v>32</v>
      </c>
      <c r="H18" s="35" t="s">
        <v>20</v>
      </c>
      <c r="I18" s="34">
        <v>336</v>
      </c>
      <c r="J18" s="62">
        <f t="shared" si="129"/>
        <v>672</v>
      </c>
      <c r="K18" s="62" t="s">
        <v>175</v>
      </c>
      <c r="L18" s="62">
        <v>33</v>
      </c>
      <c r="M18" s="62"/>
      <c r="N18" s="34" t="s">
        <v>488</v>
      </c>
      <c r="P18" s="34" t="s">
        <v>408</v>
      </c>
    </row>
    <row r="19">
      <c r="A19" s="61">
        <v>3</v>
      </c>
      <c r="B19" s="31" t="s">
        <v>30</v>
      </c>
      <c r="C19" s="68"/>
      <c r="D19" s="68"/>
      <c r="E19" s="34">
        <v>83.599999999999994</v>
      </c>
      <c r="F19" s="34">
        <v>85</v>
      </c>
      <c r="G19" s="34">
        <v>28</v>
      </c>
      <c r="H19" s="35" t="s">
        <v>20</v>
      </c>
      <c r="I19" s="34">
        <v>376</v>
      </c>
      <c r="J19" s="62">
        <f>I19*1.5</f>
        <v>564</v>
      </c>
      <c r="K19" s="62" t="s">
        <v>21</v>
      </c>
      <c r="L19" s="62">
        <v>27</v>
      </c>
      <c r="M19" s="62"/>
      <c r="N19">
        <v>38</v>
      </c>
      <c r="P19">
        <v>25</v>
      </c>
    </row>
    <row r="20">
      <c r="A20" s="61">
        <v>1</v>
      </c>
      <c r="B20" s="31" t="s">
        <v>489</v>
      </c>
      <c r="C20" s="68"/>
      <c r="D20" s="68"/>
      <c r="E20" s="34">
        <v>90.200000000000003</v>
      </c>
      <c r="F20" s="34">
        <v>95</v>
      </c>
      <c r="G20" s="34">
        <v>32</v>
      </c>
      <c r="H20" s="35" t="s">
        <v>20</v>
      </c>
      <c r="I20" s="34">
        <v>409</v>
      </c>
      <c r="J20" s="62">
        <f t="shared" ref="J20:J22" si="130">I20*2</f>
        <v>818</v>
      </c>
      <c r="K20" s="62" t="s">
        <v>175</v>
      </c>
      <c r="L20" s="62">
        <v>38</v>
      </c>
      <c r="M20" s="62"/>
      <c r="N20">
        <v>1</v>
      </c>
      <c r="P20">
        <v>1</v>
      </c>
    </row>
    <row r="21">
      <c r="A21" s="61">
        <v>2</v>
      </c>
      <c r="B21" s="31" t="s">
        <v>178</v>
      </c>
      <c r="C21" s="68"/>
      <c r="D21" s="68"/>
      <c r="E21" s="34">
        <v>88.900000000000006</v>
      </c>
      <c r="F21" s="34">
        <v>95</v>
      </c>
      <c r="G21" s="34">
        <v>32</v>
      </c>
      <c r="H21" s="35" t="s">
        <v>32</v>
      </c>
      <c r="I21" s="34">
        <v>360</v>
      </c>
      <c r="J21" s="62">
        <f t="shared" si="130"/>
        <v>720</v>
      </c>
      <c r="K21" s="62" t="s">
        <v>175</v>
      </c>
      <c r="L21" s="62">
        <v>33</v>
      </c>
      <c r="M21" s="62" t="s">
        <v>33</v>
      </c>
      <c r="N21" s="34" t="s">
        <v>490</v>
      </c>
      <c r="P21" s="34" t="s">
        <v>137</v>
      </c>
    </row>
    <row r="22">
      <c r="A22" s="61">
        <v>3</v>
      </c>
      <c r="B22" s="31" t="s">
        <v>383</v>
      </c>
      <c r="C22" s="68"/>
      <c r="D22" s="68"/>
      <c r="E22" s="34">
        <v>90.950000000000003</v>
      </c>
      <c r="F22" s="34">
        <v>95</v>
      </c>
      <c r="G22" s="34">
        <v>32</v>
      </c>
      <c r="H22" s="35" t="s">
        <v>32</v>
      </c>
      <c r="I22" s="34">
        <v>338</v>
      </c>
      <c r="J22" s="62">
        <f t="shared" si="130"/>
        <v>676</v>
      </c>
      <c r="K22" s="62" t="s">
        <v>175</v>
      </c>
      <c r="L22" s="62">
        <v>30</v>
      </c>
      <c r="M22" s="62" t="s">
        <v>33</v>
      </c>
      <c r="N22">
        <f>L24+L27+L28</f>
        <v>104</v>
      </c>
      <c r="P22">
        <v>35</v>
      </c>
    </row>
    <row r="23">
      <c r="A23" s="61">
        <v>4</v>
      </c>
      <c r="B23" s="31" t="s">
        <v>407</v>
      </c>
      <c r="C23" s="68"/>
      <c r="D23" s="68"/>
      <c r="E23" s="34">
        <v>94.299999999999997</v>
      </c>
      <c r="F23" s="34">
        <v>95</v>
      </c>
      <c r="G23" s="34">
        <v>28</v>
      </c>
      <c r="H23" s="35" t="s">
        <v>408</v>
      </c>
      <c r="I23" s="34">
        <v>388</v>
      </c>
      <c r="J23" s="62">
        <f t="shared" ref="J23:J24" si="131">I23*1.5</f>
        <v>582</v>
      </c>
      <c r="K23" s="62" t="s">
        <v>21</v>
      </c>
      <c r="L23" s="62">
        <v>25</v>
      </c>
      <c r="M23" s="62"/>
      <c r="N23">
        <v>3</v>
      </c>
      <c r="P23">
        <v>1</v>
      </c>
    </row>
    <row r="24">
      <c r="A24" s="61">
        <v>1</v>
      </c>
      <c r="B24" s="31" t="s">
        <v>491</v>
      </c>
      <c r="C24" s="68"/>
      <c r="D24" s="68"/>
      <c r="E24" s="34">
        <v>95.599999999999994</v>
      </c>
      <c r="F24" s="34">
        <v>105</v>
      </c>
      <c r="G24" s="34">
        <v>28</v>
      </c>
      <c r="H24" s="35" t="s">
        <v>490</v>
      </c>
      <c r="I24" s="34">
        <v>443</v>
      </c>
      <c r="J24" s="62">
        <f t="shared" si="131"/>
        <v>664.5</v>
      </c>
      <c r="K24" s="62" t="s">
        <v>175</v>
      </c>
      <c r="L24" s="62">
        <v>38</v>
      </c>
      <c r="M24" s="62" t="s">
        <v>492</v>
      </c>
      <c r="N24" s="34" t="s">
        <v>126</v>
      </c>
    </row>
    <row r="25">
      <c r="A25" s="61">
        <v>1</v>
      </c>
      <c r="B25" s="31" t="s">
        <v>26</v>
      </c>
      <c r="C25" s="68"/>
      <c r="D25" s="68"/>
      <c r="E25" s="34">
        <v>115</v>
      </c>
      <c r="F25" s="34" t="s">
        <v>42</v>
      </c>
      <c r="G25" s="34">
        <v>32</v>
      </c>
      <c r="H25" s="34" t="s">
        <v>25</v>
      </c>
      <c r="I25" s="34">
        <v>330</v>
      </c>
      <c r="J25" s="62">
        <f>I25*2</f>
        <v>660</v>
      </c>
      <c r="K25" s="62" t="s">
        <v>21</v>
      </c>
      <c r="L25" s="62">
        <v>35</v>
      </c>
      <c r="M25" s="62" t="s">
        <v>43</v>
      </c>
      <c r="N25">
        <v>28</v>
      </c>
    </row>
    <row r="26" ht="17.25">
      <c r="A26" s="60" t="s">
        <v>315</v>
      </c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>
        <v>1</v>
      </c>
    </row>
    <row r="27">
      <c r="A27" s="61">
        <v>1</v>
      </c>
      <c r="B27" s="31" t="s">
        <v>493</v>
      </c>
      <c r="C27" s="68"/>
      <c r="D27" s="68"/>
      <c r="E27" s="34">
        <v>56.899999999999999</v>
      </c>
      <c r="F27" s="34">
        <v>58</v>
      </c>
      <c r="G27" s="34">
        <v>12</v>
      </c>
      <c r="H27" s="35" t="s">
        <v>490</v>
      </c>
      <c r="I27" s="34">
        <v>411</v>
      </c>
      <c r="J27" s="36">
        <f t="shared" ref="J27:J28" si="132">I27*0.5</f>
        <v>205.5</v>
      </c>
      <c r="K27" s="36">
        <v>1</v>
      </c>
      <c r="L27" s="36">
        <v>33</v>
      </c>
      <c r="M27" s="36" t="s">
        <v>492</v>
      </c>
    </row>
    <row r="28">
      <c r="A28" s="61">
        <v>1</v>
      </c>
      <c r="B28" s="31" t="s">
        <v>494</v>
      </c>
      <c r="C28" s="68"/>
      <c r="D28" s="68"/>
      <c r="E28" s="34">
        <v>58</v>
      </c>
      <c r="F28" s="34">
        <v>63</v>
      </c>
      <c r="G28" s="34">
        <v>12</v>
      </c>
      <c r="H28" s="35" t="s">
        <v>490</v>
      </c>
      <c r="I28" s="34">
        <v>287</v>
      </c>
      <c r="J28" s="36">
        <f t="shared" si="132"/>
        <v>143.5</v>
      </c>
      <c r="K28" s="36">
        <v>1</v>
      </c>
      <c r="L28" s="36">
        <v>33</v>
      </c>
      <c r="M28" s="36" t="s">
        <v>492</v>
      </c>
    </row>
    <row r="29">
      <c r="A29" s="61">
        <v>1</v>
      </c>
      <c r="B29" s="31" t="s">
        <v>495</v>
      </c>
      <c r="C29" s="68"/>
      <c r="D29" s="68"/>
      <c r="E29" s="34">
        <v>65.5</v>
      </c>
      <c r="F29" s="34">
        <v>68</v>
      </c>
      <c r="G29" s="34">
        <v>16</v>
      </c>
      <c r="H29" s="35" t="s">
        <v>137</v>
      </c>
      <c r="I29" s="34">
        <v>408</v>
      </c>
      <c r="J29" s="36">
        <f>I29</f>
        <v>408</v>
      </c>
      <c r="K29" s="36" t="s">
        <v>21</v>
      </c>
      <c r="L29" s="36">
        <v>35</v>
      </c>
      <c r="M29" s="36"/>
    </row>
    <row r="30">
      <c r="A30" s="61">
        <v>2</v>
      </c>
      <c r="B30" s="31" t="s">
        <v>496</v>
      </c>
      <c r="C30" s="68"/>
      <c r="D30" s="68"/>
      <c r="E30" s="34">
        <v>67.900000000000006</v>
      </c>
      <c r="F30" s="34">
        <v>68</v>
      </c>
      <c r="G30" s="34">
        <v>12</v>
      </c>
      <c r="H30" s="35" t="s">
        <v>126</v>
      </c>
      <c r="I30" s="34">
        <v>289</v>
      </c>
      <c r="J30" s="36">
        <f>I30*0.5</f>
        <v>144.5</v>
      </c>
      <c r="K30" s="36">
        <v>1</v>
      </c>
      <c r="L30" s="36">
        <v>28</v>
      </c>
      <c r="M30" s="36"/>
    </row>
    <row r="31" ht="17.25">
      <c r="A31" s="60" t="s">
        <v>184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</row>
    <row r="32">
      <c r="A32" s="61">
        <v>1</v>
      </c>
      <c r="B32" s="31" t="s">
        <v>497</v>
      </c>
      <c r="C32" s="68"/>
      <c r="D32" s="68"/>
      <c r="E32" s="34">
        <v>62.100000000000001</v>
      </c>
      <c r="F32" s="34">
        <v>63</v>
      </c>
      <c r="G32" s="34">
        <v>20</v>
      </c>
      <c r="H32" s="35" t="s">
        <v>262</v>
      </c>
      <c r="I32" s="34">
        <v>365</v>
      </c>
      <c r="J32" s="62">
        <f>I32*1.5</f>
        <v>547.5</v>
      </c>
      <c r="K32" s="62">
        <v>1</v>
      </c>
      <c r="L32" s="63">
        <v>30</v>
      </c>
      <c r="M32" s="62"/>
      <c r="N32" s="34" t="s">
        <v>262</v>
      </c>
      <c r="P32" s="34" t="s">
        <v>498</v>
      </c>
      <c r="R32" s="34" t="s">
        <v>499</v>
      </c>
    </row>
    <row r="33">
      <c r="A33" s="61">
        <v>1</v>
      </c>
      <c r="B33" s="31" t="s">
        <v>500</v>
      </c>
      <c r="C33" s="68"/>
      <c r="D33" s="68"/>
      <c r="E33" s="34">
        <v>67.400000000000006</v>
      </c>
      <c r="F33" s="34">
        <v>68</v>
      </c>
      <c r="G33" s="34">
        <v>24</v>
      </c>
      <c r="H33" s="35" t="s">
        <v>498</v>
      </c>
      <c r="I33" s="34">
        <v>231</v>
      </c>
      <c r="J33" s="62">
        <f t="shared" ref="J33:J34" si="133">I33*2</f>
        <v>462</v>
      </c>
      <c r="K33" s="62">
        <v>2</v>
      </c>
      <c r="L33" s="63">
        <v>30</v>
      </c>
      <c r="M33" s="62"/>
      <c r="N33">
        <f>L32+L54</f>
        <v>60</v>
      </c>
      <c r="P33">
        <f>L33+L36+L95+L98+L102</f>
        <v>137</v>
      </c>
      <c r="R33">
        <v>20</v>
      </c>
    </row>
    <row r="34">
      <c r="A34" s="61">
        <v>1</v>
      </c>
      <c r="B34" s="31" t="s">
        <v>318</v>
      </c>
      <c r="C34" s="68"/>
      <c r="D34" s="68"/>
      <c r="E34" s="34">
        <v>72.900000000000006</v>
      </c>
      <c r="F34" s="34">
        <v>73</v>
      </c>
      <c r="G34" s="34">
        <v>24</v>
      </c>
      <c r="H34" s="35" t="s">
        <v>319</v>
      </c>
      <c r="I34" s="34">
        <v>325</v>
      </c>
      <c r="J34" s="62">
        <f t="shared" si="133"/>
        <v>650</v>
      </c>
      <c r="K34" s="62">
        <v>1</v>
      </c>
      <c r="L34" s="63">
        <v>30</v>
      </c>
      <c r="M34" s="62"/>
      <c r="N34" s="355">
        <v>2</v>
      </c>
      <c r="P34" s="356">
        <v>5</v>
      </c>
      <c r="R34">
        <v>1</v>
      </c>
    </row>
    <row r="35">
      <c r="A35" s="61">
        <v>1</v>
      </c>
      <c r="B35" s="31" t="s">
        <v>501</v>
      </c>
      <c r="C35" s="68"/>
      <c r="D35" s="68"/>
      <c r="E35" s="34">
        <v>77</v>
      </c>
      <c r="F35" s="34">
        <v>78</v>
      </c>
      <c r="G35" s="34">
        <v>28</v>
      </c>
      <c r="H35" s="35" t="s">
        <v>20</v>
      </c>
      <c r="I35" s="34">
        <v>361</v>
      </c>
      <c r="J35" s="62">
        <f>I35*2.5</f>
        <v>902.5</v>
      </c>
      <c r="K35" s="62" t="s">
        <v>21</v>
      </c>
      <c r="L35" s="63">
        <v>30</v>
      </c>
      <c r="M35" s="62"/>
    </row>
    <row r="36">
      <c r="A36" s="61">
        <v>2</v>
      </c>
      <c r="B36" s="31" t="s">
        <v>502</v>
      </c>
      <c r="C36" s="68"/>
      <c r="D36" s="68"/>
      <c r="E36" s="34">
        <v>77</v>
      </c>
      <c r="F36" s="34">
        <v>78</v>
      </c>
      <c r="G36" s="34">
        <v>24</v>
      </c>
      <c r="H36" s="35" t="s">
        <v>498</v>
      </c>
      <c r="I36" s="34">
        <v>444</v>
      </c>
      <c r="J36" s="62">
        <f>I36*2</f>
        <v>888</v>
      </c>
      <c r="K36" s="62" t="s">
        <v>21</v>
      </c>
      <c r="L36" s="63">
        <v>25</v>
      </c>
      <c r="M36" s="62"/>
      <c r="O36" s="34" t="s">
        <v>319</v>
      </c>
      <c r="R36" s="34" t="s">
        <v>51</v>
      </c>
    </row>
    <row r="37">
      <c r="A37" s="61">
        <v>3</v>
      </c>
      <c r="B37" s="31" t="s">
        <v>48</v>
      </c>
      <c r="C37" s="68"/>
      <c r="D37" s="68"/>
      <c r="E37" s="34">
        <v>73.900000000000006</v>
      </c>
      <c r="F37" s="34">
        <v>78</v>
      </c>
      <c r="G37" s="34">
        <v>20</v>
      </c>
      <c r="H37" s="35" t="s">
        <v>49</v>
      </c>
      <c r="I37" s="34">
        <v>448</v>
      </c>
      <c r="J37" s="62">
        <f>I37*1.5</f>
        <v>672</v>
      </c>
      <c r="K37" s="62">
        <v>1</v>
      </c>
      <c r="L37" s="63">
        <v>22</v>
      </c>
      <c r="M37" s="62"/>
      <c r="O37">
        <f>L34+L39+L40+L56+L57+L89+L96+L99+L107</f>
        <v>226</v>
      </c>
      <c r="R37">
        <v>30</v>
      </c>
    </row>
    <row r="38">
      <c r="A38" s="61">
        <v>4</v>
      </c>
      <c r="B38" s="31" t="s">
        <v>188</v>
      </c>
      <c r="C38" s="68"/>
      <c r="D38" s="68"/>
      <c r="E38" s="34">
        <v>77.799999999999997</v>
      </c>
      <c r="F38" s="34">
        <v>78</v>
      </c>
      <c r="G38" s="34">
        <v>24</v>
      </c>
      <c r="H38" s="35" t="s">
        <v>499</v>
      </c>
      <c r="I38" s="34">
        <v>327</v>
      </c>
      <c r="J38" s="62">
        <f>I38*2</f>
        <v>654</v>
      </c>
      <c r="K38" s="62">
        <v>1</v>
      </c>
      <c r="L38" s="62">
        <v>20</v>
      </c>
      <c r="M38" s="62"/>
      <c r="O38">
        <v>9</v>
      </c>
      <c r="R38">
        <v>1</v>
      </c>
    </row>
    <row r="39">
      <c r="A39" s="61">
        <v>5</v>
      </c>
      <c r="B39" s="31" t="s">
        <v>503</v>
      </c>
      <c r="C39" s="68"/>
      <c r="D39" s="68"/>
      <c r="E39" s="34">
        <v>75</v>
      </c>
      <c r="F39" s="34">
        <v>78</v>
      </c>
      <c r="G39" s="34">
        <v>20</v>
      </c>
      <c r="H39" s="35" t="s">
        <v>319</v>
      </c>
      <c r="I39" s="34">
        <v>353</v>
      </c>
      <c r="J39" s="62">
        <f t="shared" ref="J39:J40" si="134">I39*1.5</f>
        <v>529.5</v>
      </c>
      <c r="K39" s="62">
        <v>2</v>
      </c>
      <c r="L39" s="63">
        <v>18</v>
      </c>
      <c r="M39" s="62"/>
      <c r="N39" s="34" t="s">
        <v>20</v>
      </c>
      <c r="P39" s="34" t="s">
        <v>49</v>
      </c>
      <c r="R39" s="34" t="s">
        <v>504</v>
      </c>
    </row>
    <row r="40">
      <c r="A40" s="61">
        <v>6</v>
      </c>
      <c r="B40" s="31" t="s">
        <v>505</v>
      </c>
      <c r="C40" s="68"/>
      <c r="D40" s="68"/>
      <c r="E40" s="34">
        <v>73.099999999999994</v>
      </c>
      <c r="F40" s="34">
        <v>78</v>
      </c>
      <c r="G40" s="34">
        <v>20</v>
      </c>
      <c r="H40" s="35" t="s">
        <v>319</v>
      </c>
      <c r="I40" s="34">
        <v>311</v>
      </c>
      <c r="J40" s="62">
        <f t="shared" si="134"/>
        <v>466.5</v>
      </c>
      <c r="K40" s="62">
        <v>3</v>
      </c>
      <c r="L40" s="63">
        <v>16</v>
      </c>
      <c r="M40" s="62"/>
      <c r="N40">
        <f>L35+L58+L59+L76+L83</f>
        <v>140</v>
      </c>
      <c r="P40">
        <f>L37+L103</f>
        <v>42</v>
      </c>
      <c r="R40">
        <f>L42</f>
        <v>25</v>
      </c>
    </row>
    <row r="41">
      <c r="A41" s="61">
        <v>1</v>
      </c>
      <c r="B41" s="31" t="s">
        <v>50</v>
      </c>
      <c r="C41" s="68"/>
      <c r="D41" s="68"/>
      <c r="E41" s="34">
        <v>81</v>
      </c>
      <c r="F41" s="34">
        <v>85</v>
      </c>
      <c r="G41" s="34">
        <v>24</v>
      </c>
      <c r="H41" s="35" t="s">
        <v>51</v>
      </c>
      <c r="I41" s="34">
        <v>393</v>
      </c>
      <c r="J41" s="62">
        <f t="shared" ref="J41:J47" si="135">I41*2</f>
        <v>786</v>
      </c>
      <c r="K41" s="62">
        <v>1</v>
      </c>
      <c r="L41" s="63">
        <v>30</v>
      </c>
      <c r="M41" s="62"/>
      <c r="N41" s="355">
        <v>5</v>
      </c>
      <c r="P41" s="356">
        <v>2</v>
      </c>
      <c r="R41">
        <v>1</v>
      </c>
    </row>
    <row r="42">
      <c r="A42" s="61">
        <v>2</v>
      </c>
      <c r="B42" s="31" t="s">
        <v>63</v>
      </c>
      <c r="C42" s="68"/>
      <c r="D42" s="68"/>
      <c r="E42" s="34">
        <v>84.400000000000006</v>
      </c>
      <c r="F42" s="34">
        <v>85</v>
      </c>
      <c r="G42" s="34">
        <v>24</v>
      </c>
      <c r="H42" s="35" t="s">
        <v>504</v>
      </c>
      <c r="I42" s="34">
        <v>372</v>
      </c>
      <c r="J42" s="62">
        <f t="shared" si="135"/>
        <v>744</v>
      </c>
      <c r="K42" s="62">
        <v>1</v>
      </c>
      <c r="L42" s="63">
        <v>25</v>
      </c>
      <c r="M42" s="62"/>
    </row>
    <row r="43">
      <c r="A43" s="61">
        <v>3</v>
      </c>
      <c r="B43" s="31" t="s">
        <v>260</v>
      </c>
      <c r="C43" s="68"/>
      <c r="D43" s="68"/>
      <c r="E43" s="34">
        <v>84.400000000000006</v>
      </c>
      <c r="F43" s="34">
        <v>85</v>
      </c>
      <c r="G43" s="34">
        <v>24</v>
      </c>
      <c r="H43" s="34" t="s">
        <v>25</v>
      </c>
      <c r="I43" s="34">
        <v>316</v>
      </c>
      <c r="J43" s="62">
        <f t="shared" si="135"/>
        <v>632</v>
      </c>
      <c r="K43" s="62">
        <v>2</v>
      </c>
      <c r="L43" s="63">
        <v>22</v>
      </c>
      <c r="M43" s="62" t="s">
        <v>24</v>
      </c>
      <c r="N43" s="34" t="s">
        <v>25</v>
      </c>
      <c r="P43" s="34" t="s">
        <v>66</v>
      </c>
      <c r="R43" s="34" t="s">
        <v>35</v>
      </c>
    </row>
    <row r="44">
      <c r="A44" s="61">
        <v>4</v>
      </c>
      <c r="B44" s="31" t="s">
        <v>65</v>
      </c>
      <c r="C44" s="68"/>
      <c r="D44" s="68"/>
      <c r="E44" s="34">
        <v>84.200000000000003</v>
      </c>
      <c r="F44" s="34">
        <v>85</v>
      </c>
      <c r="G44" s="34">
        <v>24</v>
      </c>
      <c r="H44" s="35" t="s">
        <v>66</v>
      </c>
      <c r="I44" s="34">
        <v>287</v>
      </c>
      <c r="J44" s="62">
        <f t="shared" si="135"/>
        <v>574</v>
      </c>
      <c r="K44" s="62">
        <v>2</v>
      </c>
      <c r="L44" s="63">
        <v>20</v>
      </c>
      <c r="M44" s="62"/>
      <c r="N44" s="355">
        <v>22</v>
      </c>
      <c r="P44" s="356">
        <v>20</v>
      </c>
      <c r="R44">
        <f>L45+L46+L49+L52+L97</f>
        <v>129</v>
      </c>
    </row>
    <row r="45">
      <c r="A45" s="61">
        <v>1</v>
      </c>
      <c r="B45" s="31" t="s">
        <v>179</v>
      </c>
      <c r="C45" s="68"/>
      <c r="D45" s="68"/>
      <c r="E45" s="34">
        <v>88.099999999999994</v>
      </c>
      <c r="F45" s="34">
        <v>95</v>
      </c>
      <c r="G45" s="34">
        <v>24</v>
      </c>
      <c r="H45" s="35" t="s">
        <v>35</v>
      </c>
      <c r="I45" s="34">
        <v>437</v>
      </c>
      <c r="J45" s="62">
        <f t="shared" si="135"/>
        <v>874</v>
      </c>
      <c r="K45" s="62">
        <v>1</v>
      </c>
      <c r="L45" s="63">
        <v>30</v>
      </c>
      <c r="M45" s="62"/>
      <c r="N45" s="355">
        <v>1</v>
      </c>
      <c r="P45" s="356">
        <v>1</v>
      </c>
      <c r="R45">
        <v>5</v>
      </c>
    </row>
    <row r="46">
      <c r="A46" s="61">
        <v>2</v>
      </c>
      <c r="B46" s="31" t="s">
        <v>72</v>
      </c>
      <c r="C46" s="68"/>
      <c r="D46" s="68"/>
      <c r="E46" s="34">
        <v>93.299999999999997</v>
      </c>
      <c r="F46" s="34">
        <v>95</v>
      </c>
      <c r="G46" s="34">
        <v>24</v>
      </c>
      <c r="H46" s="35" t="s">
        <v>35</v>
      </c>
      <c r="I46" s="34">
        <v>385</v>
      </c>
      <c r="J46" s="62">
        <f t="shared" si="135"/>
        <v>770</v>
      </c>
      <c r="K46" s="62">
        <v>1</v>
      </c>
      <c r="L46" s="63">
        <v>25</v>
      </c>
      <c r="M46" s="62"/>
    </row>
    <row r="47">
      <c r="A47" s="61">
        <v>3</v>
      </c>
      <c r="B47" s="31" t="s">
        <v>70</v>
      </c>
      <c r="C47" s="68"/>
      <c r="D47" s="68"/>
      <c r="E47" s="34">
        <v>94.200000000000003</v>
      </c>
      <c r="F47" s="34">
        <v>95</v>
      </c>
      <c r="G47" s="34">
        <v>24</v>
      </c>
      <c r="H47" s="35" t="s">
        <v>37</v>
      </c>
      <c r="I47" s="34">
        <v>380</v>
      </c>
      <c r="J47" s="62">
        <f t="shared" si="135"/>
        <v>760</v>
      </c>
      <c r="K47" s="62">
        <v>1</v>
      </c>
      <c r="L47" s="63">
        <v>22</v>
      </c>
      <c r="M47" s="62"/>
      <c r="O47" s="34" t="s">
        <v>37</v>
      </c>
      <c r="Q47" s="34" t="s">
        <v>506</v>
      </c>
    </row>
    <row r="48">
      <c r="A48" s="61">
        <v>4</v>
      </c>
      <c r="B48" s="31" t="s">
        <v>507</v>
      </c>
      <c r="C48" s="68"/>
      <c r="D48" s="68"/>
      <c r="E48" s="34">
        <v>91.299999999999997</v>
      </c>
      <c r="F48" s="34">
        <v>95</v>
      </c>
      <c r="G48" s="34">
        <v>16</v>
      </c>
      <c r="H48" s="35" t="s">
        <v>506</v>
      </c>
      <c r="I48" s="34">
        <v>399</v>
      </c>
      <c r="J48" s="62">
        <f>I48*1</f>
        <v>399</v>
      </c>
      <c r="K48" s="62">
        <v>2</v>
      </c>
      <c r="L48" s="63">
        <v>20</v>
      </c>
      <c r="M48" s="62"/>
      <c r="O48">
        <f>L47</f>
        <v>22</v>
      </c>
      <c r="Q48">
        <f>L48</f>
        <v>20</v>
      </c>
    </row>
    <row r="49">
      <c r="A49" s="61">
        <v>1</v>
      </c>
      <c r="B49" s="31" t="s">
        <v>508</v>
      </c>
      <c r="C49" s="68"/>
      <c r="D49" s="68"/>
      <c r="E49" s="34">
        <v>97</v>
      </c>
      <c r="F49" s="34">
        <v>105</v>
      </c>
      <c r="G49" s="34">
        <v>24</v>
      </c>
      <c r="H49" s="35" t="s">
        <v>35</v>
      </c>
      <c r="I49" s="34">
        <v>346</v>
      </c>
      <c r="J49" s="62">
        <f t="shared" ref="J49:J50" si="136">I49*2</f>
        <v>692</v>
      </c>
      <c r="K49" s="62">
        <v>2</v>
      </c>
      <c r="L49" s="63">
        <v>30</v>
      </c>
      <c r="M49" s="62"/>
      <c r="O49">
        <v>1</v>
      </c>
      <c r="Q49">
        <v>1</v>
      </c>
    </row>
    <row r="50">
      <c r="A50" s="61">
        <v>1</v>
      </c>
      <c r="B50" s="31" t="s">
        <v>81</v>
      </c>
      <c r="C50" s="68"/>
      <c r="D50" s="68"/>
      <c r="E50" s="34">
        <v>109.8</v>
      </c>
      <c r="F50" s="34" t="s">
        <v>42</v>
      </c>
      <c r="G50" s="34">
        <v>24</v>
      </c>
      <c r="H50" s="35" t="s">
        <v>82</v>
      </c>
      <c r="I50" s="34">
        <v>366</v>
      </c>
      <c r="J50" s="62">
        <f t="shared" si="136"/>
        <v>732</v>
      </c>
      <c r="K50" s="62">
        <v>1</v>
      </c>
      <c r="L50" s="63">
        <v>30</v>
      </c>
      <c r="M50" s="62"/>
    </row>
    <row r="51">
      <c r="A51" s="61">
        <v>2</v>
      </c>
      <c r="B51" s="31" t="s">
        <v>509</v>
      </c>
      <c r="C51" s="68"/>
      <c r="D51" s="68"/>
      <c r="E51" s="34">
        <v>111.2</v>
      </c>
      <c r="F51" s="34" t="s">
        <v>42</v>
      </c>
      <c r="G51" s="34">
        <v>20</v>
      </c>
      <c r="H51" s="35" t="s">
        <v>490</v>
      </c>
      <c r="I51" s="34">
        <v>328</v>
      </c>
      <c r="J51" s="62">
        <f>I51*1.5</f>
        <v>492</v>
      </c>
      <c r="K51" s="62">
        <v>3</v>
      </c>
      <c r="L51" s="63">
        <v>25</v>
      </c>
      <c r="M51" s="62" t="s">
        <v>492</v>
      </c>
      <c r="N51" s="34"/>
      <c r="O51" s="34" t="s">
        <v>82</v>
      </c>
      <c r="R51" s="34" t="s">
        <v>490</v>
      </c>
    </row>
    <row r="52">
      <c r="A52" s="61">
        <v>3</v>
      </c>
      <c r="B52" s="31" t="s">
        <v>510</v>
      </c>
      <c r="C52" s="68"/>
      <c r="D52" s="68"/>
      <c r="E52" s="34">
        <v>121.09999999999999</v>
      </c>
      <c r="F52" s="34" t="s">
        <v>42</v>
      </c>
      <c r="G52" s="34">
        <v>24</v>
      </c>
      <c r="H52" s="35" t="s">
        <v>35</v>
      </c>
      <c r="I52" s="34">
        <v>245</v>
      </c>
      <c r="J52" s="62">
        <f>I52*2</f>
        <v>490</v>
      </c>
      <c r="K52" s="62">
        <v>3</v>
      </c>
      <c r="L52" s="63">
        <v>22</v>
      </c>
      <c r="M52" s="62"/>
      <c r="O52">
        <f>L50</f>
        <v>30</v>
      </c>
      <c r="R52">
        <f>L51+L55</f>
        <v>50</v>
      </c>
    </row>
    <row r="53" ht="17.25">
      <c r="A53" s="60" t="s">
        <v>83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O53">
        <v>1</v>
      </c>
      <c r="R53">
        <v>2</v>
      </c>
    </row>
    <row r="54">
      <c r="A54" s="61">
        <v>1</v>
      </c>
      <c r="B54" s="31" t="s">
        <v>269</v>
      </c>
      <c r="C54" s="68"/>
      <c r="D54" s="68"/>
      <c r="E54" s="34">
        <v>58.200000000000003</v>
      </c>
      <c r="F54" s="34">
        <v>58</v>
      </c>
      <c r="G54" s="34">
        <v>12</v>
      </c>
      <c r="H54" s="35" t="s">
        <v>262</v>
      </c>
      <c r="I54" s="34">
        <v>346</v>
      </c>
      <c r="J54" s="36">
        <f>I54*1.5</f>
        <v>519</v>
      </c>
      <c r="K54" s="63">
        <v>1</v>
      </c>
      <c r="L54" s="63">
        <v>30</v>
      </c>
      <c r="M54" s="62"/>
    </row>
    <row r="55">
      <c r="A55" s="61">
        <v>2</v>
      </c>
      <c r="B55" s="31" t="s">
        <v>511</v>
      </c>
      <c r="C55" s="63"/>
      <c r="D55" s="63"/>
      <c r="E55" s="34">
        <v>54</v>
      </c>
      <c r="F55" s="34">
        <v>58</v>
      </c>
      <c r="G55" s="34">
        <v>10</v>
      </c>
      <c r="H55" s="35" t="s">
        <v>490</v>
      </c>
      <c r="I55" s="34">
        <v>385</v>
      </c>
      <c r="J55" s="36">
        <f>I55*1.3</f>
        <v>500.5</v>
      </c>
      <c r="K55" s="36"/>
      <c r="L55" s="36">
        <v>25</v>
      </c>
      <c r="M55" s="62" t="s">
        <v>492</v>
      </c>
      <c r="O55" s="34" t="s">
        <v>262</v>
      </c>
      <c r="Q55" s="34" t="s">
        <v>512</v>
      </c>
    </row>
    <row r="56">
      <c r="A56" s="357">
        <v>3</v>
      </c>
      <c r="B56" s="31" t="s">
        <v>513</v>
      </c>
      <c r="C56" s="68"/>
      <c r="D56" s="68"/>
      <c r="E56" s="34">
        <v>54</v>
      </c>
      <c r="F56" s="34">
        <v>58</v>
      </c>
      <c r="G56" s="34">
        <v>12</v>
      </c>
      <c r="H56" s="35" t="s">
        <v>319</v>
      </c>
      <c r="I56" s="34">
        <v>306</v>
      </c>
      <c r="J56" s="36">
        <f t="shared" ref="J56:J57" si="137">I56*1.5</f>
        <v>459</v>
      </c>
      <c r="K56" s="207">
        <v>1</v>
      </c>
      <c r="L56" s="183">
        <v>22</v>
      </c>
      <c r="M56" s="207"/>
      <c r="O56">
        <f>L54</f>
        <v>30</v>
      </c>
      <c r="Q56">
        <v>30</v>
      </c>
    </row>
    <row r="57">
      <c r="A57" s="61">
        <v>1</v>
      </c>
      <c r="B57" s="31" t="s">
        <v>514</v>
      </c>
      <c r="C57" s="68"/>
      <c r="D57" s="68"/>
      <c r="E57" s="34">
        <v>61</v>
      </c>
      <c r="F57" s="34">
        <v>63</v>
      </c>
      <c r="G57" s="34">
        <v>12</v>
      </c>
      <c r="H57" s="35" t="s">
        <v>319</v>
      </c>
      <c r="I57" s="34">
        <v>324</v>
      </c>
      <c r="J57" s="36">
        <f t="shared" si="137"/>
        <v>486</v>
      </c>
      <c r="K57" s="63">
        <v>1</v>
      </c>
      <c r="L57" s="34">
        <v>30</v>
      </c>
      <c r="M57" s="62"/>
      <c r="O57">
        <v>1</v>
      </c>
      <c r="Q57">
        <v>1</v>
      </c>
    </row>
    <row r="58">
      <c r="A58" s="61">
        <v>1</v>
      </c>
      <c r="B58" s="31" t="s">
        <v>85</v>
      </c>
      <c r="C58" s="68"/>
      <c r="D58" s="68"/>
      <c r="E58" s="34">
        <v>63.600000000000001</v>
      </c>
      <c r="F58" s="34">
        <v>68</v>
      </c>
      <c r="G58" s="34">
        <v>8</v>
      </c>
      <c r="H58" s="35" t="s">
        <v>20</v>
      </c>
      <c r="I58" s="34">
        <v>610</v>
      </c>
      <c r="J58" s="63">
        <f>I58*1</f>
        <v>610</v>
      </c>
      <c r="K58" s="63">
        <v>1</v>
      </c>
      <c r="L58" s="63">
        <v>30</v>
      </c>
      <c r="M58" s="62"/>
    </row>
    <row r="59">
      <c r="A59" s="61">
        <v>2</v>
      </c>
      <c r="B59" s="31" t="s">
        <v>86</v>
      </c>
      <c r="C59" s="68"/>
      <c r="D59" s="68"/>
      <c r="E59" s="34">
        <v>65.5</v>
      </c>
      <c r="F59" s="34">
        <v>68</v>
      </c>
      <c r="G59" s="34">
        <v>12</v>
      </c>
      <c r="H59" s="35" t="s">
        <v>20</v>
      </c>
      <c r="I59" s="34">
        <v>359</v>
      </c>
      <c r="J59" s="36">
        <f t="shared" ref="J59:J60" si="138">I59*1.5</f>
        <v>538.5</v>
      </c>
      <c r="K59" s="63">
        <v>1</v>
      </c>
      <c r="L59" s="36">
        <v>25</v>
      </c>
      <c r="M59" s="36"/>
    </row>
    <row r="60">
      <c r="A60" s="61">
        <v>1</v>
      </c>
      <c r="B60" s="31" t="s">
        <v>515</v>
      </c>
      <c r="C60" s="68"/>
      <c r="D60" s="68"/>
      <c r="E60" s="34">
        <v>93.400000000000006</v>
      </c>
      <c r="F60" s="34" t="s">
        <v>151</v>
      </c>
      <c r="G60" s="34">
        <v>12</v>
      </c>
      <c r="H60" s="35" t="s">
        <v>512</v>
      </c>
      <c r="I60" s="34">
        <v>386</v>
      </c>
      <c r="J60" s="36">
        <f t="shared" si="138"/>
        <v>579</v>
      </c>
      <c r="K60" s="63">
        <v>1</v>
      </c>
      <c r="L60" s="63">
        <v>30</v>
      </c>
      <c r="M60" s="62"/>
    </row>
    <row r="61">
      <c r="A61" s="37"/>
      <c r="B61" s="50"/>
      <c r="C61" s="39"/>
      <c r="D61" s="39"/>
      <c r="E61" s="29"/>
      <c r="F61" s="29"/>
      <c r="G61" s="29"/>
      <c r="H61" s="29"/>
      <c r="I61" s="29"/>
      <c r="J61" s="39"/>
      <c r="K61" s="39"/>
      <c r="L61" s="39"/>
      <c r="M61" s="40"/>
    </row>
    <row r="62">
      <c r="D62" s="1" t="s">
        <v>89</v>
      </c>
      <c r="G62" s="1" t="s">
        <v>90</v>
      </c>
      <c r="I62" s="29" t="s">
        <v>91</v>
      </c>
    </row>
    <row r="63">
      <c r="A63" s="37"/>
      <c r="B63" s="38"/>
      <c r="C63" s="39"/>
      <c r="D63" s="39"/>
      <c r="E63" s="29"/>
      <c r="F63" s="29"/>
      <c r="G63" s="29"/>
      <c r="H63" s="29"/>
      <c r="I63" s="29"/>
      <c r="J63" s="39"/>
      <c r="K63" s="39"/>
      <c r="L63" s="39"/>
      <c r="M63" s="40"/>
    </row>
    <row r="64">
      <c r="A64" s="58" t="s">
        <v>485</v>
      </c>
      <c r="B64" s="4"/>
      <c r="C64" s="4"/>
      <c r="D64" s="3"/>
      <c r="E64" s="3"/>
      <c r="F64" s="3"/>
      <c r="G64" s="3"/>
      <c r="H64" s="3"/>
      <c r="I64" s="29"/>
      <c r="J64" s="3"/>
      <c r="K64" s="3"/>
      <c r="L64" s="3"/>
      <c r="M64" s="5"/>
    </row>
    <row r="65" ht="20.25">
      <c r="A65" s="10" t="s">
        <v>1</v>
      </c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</row>
    <row r="66" ht="20.25">
      <c r="A66" s="10" t="s">
        <v>458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</row>
    <row r="67" ht="2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</row>
    <row r="68" ht="22.5">
      <c r="A68" s="13" t="s">
        <v>3</v>
      </c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</row>
    <row r="69" ht="22.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</row>
    <row r="70" ht="23.25">
      <c r="A70" s="16" t="s">
        <v>4</v>
      </c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</row>
    <row r="71" ht="18.75">
      <c r="A71" s="18" t="s">
        <v>516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</row>
    <row r="72" ht="18.75">
      <c r="A72" s="18"/>
      <c r="B72" s="18"/>
      <c r="C72" s="18"/>
      <c r="D72" s="18"/>
      <c r="E72" s="18"/>
      <c r="F72" s="18"/>
      <c r="G72" s="18"/>
      <c r="H72" s="18"/>
      <c r="I72" s="29"/>
      <c r="J72" s="18"/>
      <c r="K72" s="18"/>
      <c r="L72" s="18"/>
      <c r="M72" s="18"/>
    </row>
    <row r="73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</row>
    <row r="74" ht="22.5">
      <c r="A74" s="25" t="s">
        <v>6</v>
      </c>
      <c r="B74" s="25" t="s">
        <v>7</v>
      </c>
      <c r="C74" s="25" t="s">
        <v>8</v>
      </c>
      <c r="D74" s="25" t="s">
        <v>9</v>
      </c>
      <c r="E74" s="25" t="s">
        <v>10</v>
      </c>
      <c r="F74" s="25" t="s">
        <v>11</v>
      </c>
      <c r="G74" s="25" t="s">
        <v>12</v>
      </c>
      <c r="H74" s="25" t="s">
        <v>13</v>
      </c>
      <c r="I74" s="77" t="s">
        <v>421</v>
      </c>
      <c r="J74" s="25" t="s">
        <v>15</v>
      </c>
      <c r="K74" s="25" t="s">
        <v>9</v>
      </c>
      <c r="L74" s="26" t="s">
        <v>16</v>
      </c>
      <c r="M74" s="27" t="s">
        <v>17</v>
      </c>
      <c r="O74" s="34" t="s">
        <v>98</v>
      </c>
      <c r="Q74" s="34" t="s">
        <v>32</v>
      </c>
    </row>
    <row r="75" ht="18.75">
      <c r="A75" s="60" t="s">
        <v>93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O75">
        <f>L77</f>
        <v>25</v>
      </c>
      <c r="Q75">
        <f>L78+L87+L94+L100+L106</f>
        <v>140</v>
      </c>
    </row>
    <row r="76">
      <c r="A76" s="61">
        <v>1</v>
      </c>
      <c r="B76" s="31" t="s">
        <v>94</v>
      </c>
      <c r="C76" s="68"/>
      <c r="D76" s="68"/>
      <c r="E76" s="34">
        <v>68.099999999999994</v>
      </c>
      <c r="F76" s="34">
        <v>73</v>
      </c>
      <c r="G76" s="34">
        <v>24</v>
      </c>
      <c r="H76" s="35" t="s">
        <v>20</v>
      </c>
      <c r="I76" s="34">
        <v>340</v>
      </c>
      <c r="J76" s="62">
        <f t="shared" ref="J76:J78" si="139">I76*2</f>
        <v>680</v>
      </c>
      <c r="K76" s="62">
        <v>1</v>
      </c>
      <c r="L76" s="63">
        <v>30</v>
      </c>
      <c r="M76" s="62"/>
      <c r="O76">
        <v>1</v>
      </c>
      <c r="Q76">
        <v>5</v>
      </c>
    </row>
    <row r="77">
      <c r="A77" s="61">
        <v>2</v>
      </c>
      <c r="B77" s="31" t="s">
        <v>97</v>
      </c>
      <c r="C77" s="68"/>
      <c r="D77" s="68"/>
      <c r="E77" s="34">
        <v>71.680000000000007</v>
      </c>
      <c r="F77" s="34">
        <v>73</v>
      </c>
      <c r="G77" s="34">
        <v>24</v>
      </c>
      <c r="H77" s="35" t="s">
        <v>98</v>
      </c>
      <c r="I77" s="34">
        <v>333</v>
      </c>
      <c r="J77" s="62">
        <f t="shared" si="139"/>
        <v>666</v>
      </c>
      <c r="K77" s="62">
        <v>1</v>
      </c>
      <c r="L77" s="63">
        <v>25</v>
      </c>
      <c r="M77" s="62"/>
    </row>
    <row r="78">
      <c r="A78" s="61">
        <v>1</v>
      </c>
      <c r="B78" s="31" t="s">
        <v>33</v>
      </c>
      <c r="C78" s="82"/>
      <c r="D78" s="82"/>
      <c r="E78" s="34">
        <v>76.700000000000003</v>
      </c>
      <c r="F78" s="34">
        <v>78</v>
      </c>
      <c r="G78" s="34">
        <v>24</v>
      </c>
      <c r="H78" s="35" t="s">
        <v>32</v>
      </c>
      <c r="I78" s="34">
        <v>492</v>
      </c>
      <c r="J78" s="62">
        <f t="shared" si="139"/>
        <v>984</v>
      </c>
      <c r="K78" s="62" t="s">
        <v>21</v>
      </c>
      <c r="L78" s="63">
        <v>30</v>
      </c>
      <c r="M78" s="62"/>
      <c r="O78" s="34" t="s">
        <v>102</v>
      </c>
      <c r="Q78" s="34" t="s">
        <v>107</v>
      </c>
    </row>
    <row r="79">
      <c r="A79" s="61">
        <v>2</v>
      </c>
      <c r="B79" s="31" t="s">
        <v>101</v>
      </c>
      <c r="C79" s="68"/>
      <c r="D79" s="68"/>
      <c r="E79" s="34">
        <v>77</v>
      </c>
      <c r="F79" s="34">
        <v>78</v>
      </c>
      <c r="G79" s="34">
        <v>20</v>
      </c>
      <c r="H79" s="35" t="s">
        <v>102</v>
      </c>
      <c r="I79" s="34">
        <v>409</v>
      </c>
      <c r="J79" s="62">
        <f>I79*1.5</f>
        <v>613.5</v>
      </c>
      <c r="K79" s="62">
        <v>2</v>
      </c>
      <c r="L79" s="63">
        <v>25</v>
      </c>
      <c r="M79" s="62"/>
      <c r="O79">
        <f>L79</f>
        <v>25</v>
      </c>
      <c r="Q79">
        <f>L80</f>
        <v>30</v>
      </c>
    </row>
    <row r="80">
      <c r="A80" s="61">
        <v>1</v>
      </c>
      <c r="B80" s="31" t="s">
        <v>106</v>
      </c>
      <c r="C80" s="82"/>
      <c r="D80" s="82"/>
      <c r="E80" s="34">
        <v>83.5</v>
      </c>
      <c r="F80" s="34">
        <v>85</v>
      </c>
      <c r="G80" s="34">
        <v>24</v>
      </c>
      <c r="H80" s="35" t="s">
        <v>107</v>
      </c>
      <c r="I80" s="34">
        <v>413</v>
      </c>
      <c r="J80" s="62">
        <f>I80*2</f>
        <v>826</v>
      </c>
      <c r="K80" s="62">
        <v>1</v>
      </c>
      <c r="L80" s="63">
        <v>30</v>
      </c>
      <c r="M80" s="62"/>
      <c r="O80">
        <v>1</v>
      </c>
      <c r="Q80">
        <v>1</v>
      </c>
    </row>
    <row r="81">
      <c r="A81" s="61">
        <v>2</v>
      </c>
      <c r="B81" s="31" t="s">
        <v>110</v>
      </c>
      <c r="C81" s="82"/>
      <c r="D81" s="82"/>
      <c r="E81" s="34">
        <v>83.099999999999994</v>
      </c>
      <c r="F81" s="34">
        <v>85</v>
      </c>
      <c r="G81" s="34">
        <v>20</v>
      </c>
      <c r="H81" s="35" t="s">
        <v>111</v>
      </c>
      <c r="I81" s="34">
        <v>364</v>
      </c>
      <c r="J81" s="62">
        <f>I81*1.5</f>
        <v>546</v>
      </c>
      <c r="K81" s="62">
        <v>2</v>
      </c>
      <c r="L81" s="63">
        <v>25</v>
      </c>
      <c r="M81" s="62"/>
    </row>
    <row r="82">
      <c r="A82" s="61">
        <v>1</v>
      </c>
      <c r="B82" s="31" t="s">
        <v>125</v>
      </c>
      <c r="C82" s="68"/>
      <c r="D82" s="68"/>
      <c r="E82" s="34">
        <v>94.5</v>
      </c>
      <c r="F82" s="34">
        <v>95</v>
      </c>
      <c r="G82" s="34">
        <v>24</v>
      </c>
      <c r="H82" s="35" t="s">
        <v>126</v>
      </c>
      <c r="I82" s="34">
        <v>465</v>
      </c>
      <c r="J82" s="62">
        <f t="shared" ref="J82:J83" si="140">I82*2</f>
        <v>930</v>
      </c>
      <c r="K82" s="62" t="s">
        <v>21</v>
      </c>
      <c r="L82" s="63">
        <v>30</v>
      </c>
      <c r="M82" s="62"/>
      <c r="O82" s="34" t="s">
        <v>111</v>
      </c>
      <c r="Q82" s="34" t="s">
        <v>126</v>
      </c>
    </row>
    <row r="83">
      <c r="A83" s="61">
        <v>2</v>
      </c>
      <c r="B83" s="31" t="s">
        <v>113</v>
      </c>
      <c r="C83" s="68"/>
      <c r="D83" s="68"/>
      <c r="E83" s="34">
        <v>93.450000000000003</v>
      </c>
      <c r="F83" s="34">
        <v>95</v>
      </c>
      <c r="G83" s="34">
        <v>24</v>
      </c>
      <c r="H83" s="35" t="s">
        <v>20</v>
      </c>
      <c r="I83" s="34">
        <v>376</v>
      </c>
      <c r="J83" s="62">
        <f t="shared" si="140"/>
        <v>752</v>
      </c>
      <c r="K83" s="62">
        <v>1</v>
      </c>
      <c r="L83" s="63">
        <v>25</v>
      </c>
      <c r="M83" s="62"/>
      <c r="O83">
        <f>L81+L90</f>
        <v>55</v>
      </c>
      <c r="Q83">
        <f>L82</f>
        <v>30</v>
      </c>
    </row>
    <row r="84">
      <c r="A84" s="61">
        <v>3</v>
      </c>
      <c r="B84" s="31" t="s">
        <v>517</v>
      </c>
      <c r="C84" s="82"/>
      <c r="D84" s="82"/>
      <c r="E84" s="34">
        <v>89.200000000000003</v>
      </c>
      <c r="F84" s="34">
        <v>95</v>
      </c>
      <c r="G84" s="34">
        <v>20</v>
      </c>
      <c r="H84" s="35" t="s">
        <v>518</v>
      </c>
      <c r="I84" s="34">
        <v>434</v>
      </c>
      <c r="J84" s="62">
        <f>I84*1.5</f>
        <v>651</v>
      </c>
      <c r="K84" s="62">
        <v>1</v>
      </c>
      <c r="L84" s="63">
        <v>22</v>
      </c>
      <c r="M84" s="62"/>
      <c r="O84">
        <v>2</v>
      </c>
      <c r="Q84">
        <v>1</v>
      </c>
    </row>
    <row r="85">
      <c r="A85" s="61">
        <v>4</v>
      </c>
      <c r="B85" s="31" t="s">
        <v>114</v>
      </c>
      <c r="C85" s="68"/>
      <c r="D85" s="68"/>
      <c r="E85" s="34">
        <v>92.099999999999994</v>
      </c>
      <c r="F85" s="34">
        <v>95</v>
      </c>
      <c r="G85" s="34">
        <v>16</v>
      </c>
      <c r="H85" s="35" t="s">
        <v>115</v>
      </c>
      <c r="I85" s="34">
        <v>465</v>
      </c>
      <c r="J85" s="62">
        <f>I85*1</f>
        <v>465</v>
      </c>
      <c r="K85" s="62">
        <v>2</v>
      </c>
      <c r="L85" s="63">
        <v>20</v>
      </c>
      <c r="M85" s="62"/>
      <c r="O85" s="34" t="s">
        <v>518</v>
      </c>
      <c r="Q85" s="34" t="s">
        <v>115</v>
      </c>
    </row>
    <row r="86">
      <c r="A86" s="61">
        <v>1</v>
      </c>
      <c r="B86" s="31" t="s">
        <v>122</v>
      </c>
      <c r="C86" s="68"/>
      <c r="D86" s="68"/>
      <c r="E86" s="34">
        <v>108.5</v>
      </c>
      <c r="F86" s="34" t="s">
        <v>123</v>
      </c>
      <c r="G86" s="34">
        <v>24</v>
      </c>
      <c r="H86" s="35" t="s">
        <v>124</v>
      </c>
      <c r="I86" s="34">
        <v>460</v>
      </c>
      <c r="J86" s="62">
        <f t="shared" ref="J86:J87" si="141">I86*2</f>
        <v>920</v>
      </c>
      <c r="K86" s="62" t="s">
        <v>21</v>
      </c>
      <c r="L86" s="63">
        <v>30</v>
      </c>
      <c r="M86" s="62"/>
      <c r="O86">
        <v>22</v>
      </c>
      <c r="Q86">
        <f>L85</f>
        <v>20</v>
      </c>
    </row>
    <row r="87">
      <c r="A87" s="61">
        <v>2</v>
      </c>
      <c r="B87" s="31" t="s">
        <v>128</v>
      </c>
      <c r="C87" s="82"/>
      <c r="D87" s="82"/>
      <c r="E87" s="34">
        <v>105.40000000000001</v>
      </c>
      <c r="F87" s="34" t="s">
        <v>123</v>
      </c>
      <c r="G87" s="34">
        <v>24</v>
      </c>
      <c r="H87" s="35" t="s">
        <v>32</v>
      </c>
      <c r="I87" s="34">
        <v>429</v>
      </c>
      <c r="J87" s="62">
        <f t="shared" si="141"/>
        <v>858</v>
      </c>
      <c r="K87" s="62">
        <v>1</v>
      </c>
      <c r="L87" s="63">
        <v>25</v>
      </c>
      <c r="M87" s="62" t="s">
        <v>33</v>
      </c>
      <c r="O87">
        <v>1</v>
      </c>
      <c r="Q87">
        <v>1</v>
      </c>
    </row>
    <row r="88" ht="18.75">
      <c r="A88" s="60" t="s">
        <v>133</v>
      </c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</row>
    <row r="89" ht="16.5" customHeight="1">
      <c r="A89" s="60">
        <v>1</v>
      </c>
      <c r="B89" s="31" t="s">
        <v>519</v>
      </c>
      <c r="C89" s="67"/>
      <c r="D89" s="67"/>
      <c r="E89" s="34">
        <v>57.5</v>
      </c>
      <c r="F89" s="34">
        <v>58</v>
      </c>
      <c r="G89" s="34">
        <v>8</v>
      </c>
      <c r="H89" s="35" t="s">
        <v>319</v>
      </c>
      <c r="I89" s="34">
        <v>433</v>
      </c>
      <c r="J89" s="63">
        <f t="shared" ref="J89:J90" si="142">I89</f>
        <v>433</v>
      </c>
      <c r="K89" s="63">
        <v>1</v>
      </c>
      <c r="L89" s="358">
        <v>30</v>
      </c>
      <c r="M89" s="67"/>
      <c r="O89" s="34" t="s">
        <v>124</v>
      </c>
      <c r="Q89" s="34" t="s">
        <v>520</v>
      </c>
    </row>
    <row r="90" ht="16.5" customHeight="1">
      <c r="A90" s="60">
        <v>1</v>
      </c>
      <c r="B90" s="31" t="s">
        <v>134</v>
      </c>
      <c r="C90" s="67"/>
      <c r="D90" s="67"/>
      <c r="E90" s="34">
        <v>60.399999999999999</v>
      </c>
      <c r="F90" s="34">
        <v>63</v>
      </c>
      <c r="G90" s="34">
        <v>8</v>
      </c>
      <c r="H90" s="35" t="s">
        <v>111</v>
      </c>
      <c r="I90" s="34">
        <v>352</v>
      </c>
      <c r="J90" s="63">
        <f t="shared" si="142"/>
        <v>352</v>
      </c>
      <c r="K90" s="63">
        <v>1</v>
      </c>
      <c r="L90" s="358">
        <v>30</v>
      </c>
      <c r="M90" s="67"/>
      <c r="O90">
        <f>L86+L101</f>
        <v>55</v>
      </c>
      <c r="Q90">
        <f>L91</f>
        <v>30</v>
      </c>
    </row>
    <row r="91" ht="16.5" customHeight="1">
      <c r="A91" s="60">
        <v>1</v>
      </c>
      <c r="B91" s="31" t="s">
        <v>521</v>
      </c>
      <c r="C91" s="67"/>
      <c r="D91" s="67"/>
      <c r="E91" s="34">
        <v>90</v>
      </c>
      <c r="F91" s="34" t="s">
        <v>87</v>
      </c>
      <c r="G91" s="34">
        <v>12</v>
      </c>
      <c r="H91" s="35" t="s">
        <v>520</v>
      </c>
      <c r="I91" s="34">
        <v>428</v>
      </c>
      <c r="J91" s="63">
        <f>I91*1.5</f>
        <v>642</v>
      </c>
      <c r="K91" s="63">
        <v>1</v>
      </c>
      <c r="L91" s="358">
        <v>30</v>
      </c>
      <c r="M91" s="67"/>
      <c r="O91">
        <v>2</v>
      </c>
      <c r="Q91">
        <v>1</v>
      </c>
    </row>
    <row r="92" ht="16.5" customHeight="1">
      <c r="A92" s="60">
        <v>2</v>
      </c>
      <c r="B92" s="31" t="s">
        <v>136</v>
      </c>
      <c r="C92" s="67"/>
      <c r="D92" s="67"/>
      <c r="E92" s="34">
        <v>70.599999999999994</v>
      </c>
      <c r="F92" s="34" t="s">
        <v>87</v>
      </c>
      <c r="G92" s="34">
        <v>10</v>
      </c>
      <c r="H92" s="35" t="s">
        <v>137</v>
      </c>
      <c r="I92" s="34">
        <v>447</v>
      </c>
      <c r="J92" s="63">
        <f>I92*1.3</f>
        <v>581.10000000000002</v>
      </c>
      <c r="K92" s="63"/>
      <c r="L92" s="358">
        <v>25</v>
      </c>
      <c r="M92" s="67"/>
    </row>
    <row r="93" ht="18.75">
      <c r="A93" s="60" t="s">
        <v>450</v>
      </c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O93" s="34" t="s">
        <v>137</v>
      </c>
    </row>
    <row r="94">
      <c r="A94" s="61">
        <v>1</v>
      </c>
      <c r="B94" s="31" t="s">
        <v>522</v>
      </c>
      <c r="C94" s="68"/>
      <c r="D94" s="68"/>
      <c r="E94" s="34">
        <v>55.850000000000001</v>
      </c>
      <c r="F94" s="34">
        <v>58</v>
      </c>
      <c r="G94" s="34">
        <v>12</v>
      </c>
      <c r="H94" s="35" t="s">
        <v>32</v>
      </c>
      <c r="I94" s="34">
        <v>379</v>
      </c>
      <c r="J94" s="62">
        <f>I94*0.8</f>
        <v>303.19999999999999</v>
      </c>
      <c r="K94" s="62">
        <v>1</v>
      </c>
      <c r="L94" s="63">
        <v>30</v>
      </c>
      <c r="M94" s="62" t="s">
        <v>33</v>
      </c>
      <c r="O94">
        <f>L92</f>
        <v>25</v>
      </c>
    </row>
    <row r="95">
      <c r="A95" s="61">
        <v>1</v>
      </c>
      <c r="B95" s="31" t="s">
        <v>523</v>
      </c>
      <c r="C95" s="68"/>
      <c r="D95" s="68"/>
      <c r="E95" s="34">
        <v>66</v>
      </c>
      <c r="F95" s="34">
        <v>68</v>
      </c>
      <c r="G95" s="34">
        <v>24</v>
      </c>
      <c r="H95" s="35" t="s">
        <v>498</v>
      </c>
      <c r="I95" s="34">
        <v>362</v>
      </c>
      <c r="J95" s="62">
        <f>I95*2</f>
        <v>724</v>
      </c>
      <c r="K95" s="62">
        <v>1</v>
      </c>
      <c r="L95" s="63">
        <v>30</v>
      </c>
      <c r="M95" s="62"/>
      <c r="O95">
        <v>1</v>
      </c>
    </row>
    <row r="96">
      <c r="A96" s="61">
        <v>2</v>
      </c>
      <c r="B96" s="31" t="s">
        <v>524</v>
      </c>
      <c r="C96" s="68"/>
      <c r="D96" s="68"/>
      <c r="E96" s="34">
        <v>67.299999999999997</v>
      </c>
      <c r="F96" s="34">
        <v>68</v>
      </c>
      <c r="G96" s="34">
        <v>12</v>
      </c>
      <c r="H96" s="35" t="s">
        <v>319</v>
      </c>
      <c r="I96" s="34">
        <v>405</v>
      </c>
      <c r="J96" s="62">
        <f>I96*0.8</f>
        <v>324</v>
      </c>
      <c r="K96" s="62">
        <v>1</v>
      </c>
      <c r="L96" s="63">
        <v>25</v>
      </c>
      <c r="M96" s="62"/>
      <c r="O96" s="34" t="s">
        <v>525</v>
      </c>
    </row>
    <row r="97">
      <c r="A97" s="61">
        <v>3</v>
      </c>
      <c r="B97" s="31" t="s">
        <v>146</v>
      </c>
      <c r="C97" s="68"/>
      <c r="D97" s="68"/>
      <c r="E97" s="34">
        <v>60.100000000000001</v>
      </c>
      <c r="F97" s="34">
        <v>68</v>
      </c>
      <c r="G97" s="34">
        <v>16</v>
      </c>
      <c r="H97" s="35" t="s">
        <v>35</v>
      </c>
      <c r="I97" s="34">
        <v>240</v>
      </c>
      <c r="J97" s="62">
        <f>I97</f>
        <v>240</v>
      </c>
      <c r="K97" s="62">
        <v>3</v>
      </c>
      <c r="L97" s="63">
        <v>22</v>
      </c>
      <c r="M97" s="62"/>
      <c r="O97">
        <f>L105</f>
        <v>30</v>
      </c>
    </row>
    <row r="98">
      <c r="A98" s="61">
        <v>1</v>
      </c>
      <c r="B98" s="31" t="s">
        <v>526</v>
      </c>
      <c r="C98" s="68"/>
      <c r="D98" s="68"/>
      <c r="E98" s="34">
        <v>68.900000000000006</v>
      </c>
      <c r="F98" s="34">
        <v>73</v>
      </c>
      <c r="G98" s="34">
        <v>24</v>
      </c>
      <c r="H98" s="35" t="s">
        <v>498</v>
      </c>
      <c r="I98" s="34">
        <v>260</v>
      </c>
      <c r="J98" s="62">
        <f>I98*2</f>
        <v>520</v>
      </c>
      <c r="K98" s="62">
        <v>2</v>
      </c>
      <c r="L98" s="63">
        <v>30</v>
      </c>
      <c r="M98" s="62"/>
      <c r="O98">
        <v>1</v>
      </c>
    </row>
    <row r="99">
      <c r="A99" s="61">
        <v>2</v>
      </c>
      <c r="B99" s="31" t="s">
        <v>527</v>
      </c>
      <c r="C99" s="68"/>
      <c r="D99" s="68"/>
      <c r="E99" s="34">
        <v>69.200000000000003</v>
      </c>
      <c r="F99" s="34">
        <v>73</v>
      </c>
      <c r="G99" s="34">
        <v>12</v>
      </c>
      <c r="H99" s="35" t="s">
        <v>319</v>
      </c>
      <c r="I99" s="34">
        <v>423</v>
      </c>
      <c r="J99" s="62">
        <f>I99*0.8</f>
        <v>338.40000000000003</v>
      </c>
      <c r="K99" s="62">
        <v>1</v>
      </c>
      <c r="L99" s="63">
        <v>25</v>
      </c>
      <c r="M99" s="62"/>
    </row>
    <row r="100">
      <c r="A100" s="61">
        <v>1</v>
      </c>
      <c r="B100" s="31" t="s">
        <v>528</v>
      </c>
      <c r="C100" s="68"/>
      <c r="D100" s="68"/>
      <c r="E100" s="34">
        <v>84.400000000000006</v>
      </c>
      <c r="F100" s="34" t="s">
        <v>151</v>
      </c>
      <c r="G100" s="34">
        <v>24</v>
      </c>
      <c r="H100" s="35" t="s">
        <v>32</v>
      </c>
      <c r="I100" s="34">
        <v>403</v>
      </c>
      <c r="J100" s="62">
        <f t="shared" ref="J100:J102" si="143">I100*2</f>
        <v>806</v>
      </c>
      <c r="K100" s="62">
        <v>1</v>
      </c>
      <c r="L100" s="63">
        <v>30</v>
      </c>
      <c r="M100" s="62" t="s">
        <v>33</v>
      </c>
    </row>
    <row r="101">
      <c r="A101" s="61">
        <v>2</v>
      </c>
      <c r="B101" s="31" t="s">
        <v>150</v>
      </c>
      <c r="C101" s="68"/>
      <c r="D101" s="68"/>
      <c r="E101" s="34">
        <v>83</v>
      </c>
      <c r="F101" s="34" t="s">
        <v>151</v>
      </c>
      <c r="G101" s="34">
        <v>24</v>
      </c>
      <c r="H101" s="35" t="s">
        <v>124</v>
      </c>
      <c r="I101" s="34">
        <v>311</v>
      </c>
      <c r="J101" s="62">
        <f t="shared" si="143"/>
        <v>622</v>
      </c>
      <c r="K101" s="62">
        <v>2</v>
      </c>
      <c r="L101" s="63">
        <v>25</v>
      </c>
      <c r="M101" s="62"/>
    </row>
    <row r="102">
      <c r="A102" s="61">
        <v>3</v>
      </c>
      <c r="B102" s="31" t="s">
        <v>529</v>
      </c>
      <c r="C102" s="68"/>
      <c r="D102" s="68"/>
      <c r="E102" s="34">
        <v>81.299999999999997</v>
      </c>
      <c r="F102" s="34" t="s">
        <v>151</v>
      </c>
      <c r="G102" s="34">
        <v>24</v>
      </c>
      <c r="H102" s="35" t="s">
        <v>498</v>
      </c>
      <c r="I102" s="34">
        <v>303</v>
      </c>
      <c r="J102" s="62">
        <f t="shared" si="143"/>
        <v>606</v>
      </c>
      <c r="K102" s="62">
        <v>2</v>
      </c>
      <c r="L102" s="63">
        <v>22</v>
      </c>
      <c r="M102" s="62"/>
    </row>
    <row r="103">
      <c r="A103" s="61">
        <v>4</v>
      </c>
      <c r="B103" s="31" t="s">
        <v>530</v>
      </c>
      <c r="C103" s="68"/>
      <c r="D103" s="68"/>
      <c r="E103" s="34">
        <v>105</v>
      </c>
      <c r="F103" s="34" t="s">
        <v>151</v>
      </c>
      <c r="G103" s="34">
        <v>16</v>
      </c>
      <c r="H103" s="35" t="s">
        <v>49</v>
      </c>
      <c r="I103" s="34">
        <v>480</v>
      </c>
      <c r="J103" s="62">
        <f>I103</f>
        <v>480</v>
      </c>
      <c r="K103" s="62">
        <v>2</v>
      </c>
      <c r="L103" s="63">
        <v>20</v>
      </c>
      <c r="M103" s="62"/>
    </row>
    <row r="104" ht="18.75">
      <c r="A104" s="60" t="s">
        <v>531</v>
      </c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</row>
    <row r="105">
      <c r="A105" s="61">
        <v>1</v>
      </c>
      <c r="B105" s="31" t="s">
        <v>532</v>
      </c>
      <c r="C105" s="68"/>
      <c r="D105" s="68"/>
      <c r="E105" s="34">
        <v>51</v>
      </c>
      <c r="F105" s="34">
        <v>53</v>
      </c>
      <c r="G105" s="34">
        <v>10</v>
      </c>
      <c r="H105" s="35" t="s">
        <v>525</v>
      </c>
      <c r="I105" s="34">
        <v>318</v>
      </c>
      <c r="J105" s="63">
        <f>I105*1.3</f>
        <v>413.40000000000003</v>
      </c>
      <c r="K105" s="63"/>
      <c r="L105" s="63">
        <v>30</v>
      </c>
      <c r="M105" s="62"/>
    </row>
    <row r="106">
      <c r="A106" s="61">
        <v>2</v>
      </c>
      <c r="B106" s="31" t="s">
        <v>533</v>
      </c>
      <c r="C106" s="68"/>
      <c r="D106" s="68"/>
      <c r="E106" s="34">
        <v>51</v>
      </c>
      <c r="F106" s="34">
        <v>53</v>
      </c>
      <c r="G106" s="34">
        <v>6</v>
      </c>
      <c r="H106" s="35" t="s">
        <v>32</v>
      </c>
      <c r="I106" s="34">
        <v>404</v>
      </c>
      <c r="J106" s="63">
        <f>I106*0.5</f>
        <v>202</v>
      </c>
      <c r="K106" s="63"/>
      <c r="L106" s="63">
        <v>25</v>
      </c>
      <c r="M106" s="62" t="s">
        <v>33</v>
      </c>
    </row>
    <row r="107">
      <c r="A107" s="61">
        <v>1</v>
      </c>
      <c r="B107" s="31" t="s">
        <v>364</v>
      </c>
      <c r="C107" s="68"/>
      <c r="D107" s="68"/>
      <c r="E107" s="34">
        <v>60.200000000000003</v>
      </c>
      <c r="F107" s="34">
        <v>68</v>
      </c>
      <c r="G107" s="34">
        <v>12</v>
      </c>
      <c r="H107" s="35" t="s">
        <v>319</v>
      </c>
      <c r="I107" s="34">
        <v>392</v>
      </c>
      <c r="J107" s="63">
        <f>I107*1.5</f>
        <v>588</v>
      </c>
      <c r="K107" s="63">
        <v>1</v>
      </c>
      <c r="L107" s="63">
        <v>30</v>
      </c>
      <c r="M107" s="62"/>
    </row>
    <row r="108">
      <c r="A108" s="49"/>
      <c r="B108" s="74"/>
      <c r="C108" s="51"/>
      <c r="D108" s="51"/>
      <c r="E108" s="52"/>
      <c r="F108" s="52"/>
      <c r="G108" s="53"/>
      <c r="H108" s="54"/>
      <c r="J108" s="56"/>
      <c r="K108" s="56"/>
      <c r="L108" s="57"/>
      <c r="M108" s="55"/>
    </row>
    <row r="109">
      <c r="B109" s="1" t="s">
        <v>88</v>
      </c>
      <c r="D109" s="1" t="s">
        <v>89</v>
      </c>
      <c r="G109" s="1" t="s">
        <v>90</v>
      </c>
      <c r="I109" s="29" t="s">
        <v>91</v>
      </c>
    </row>
  </sheetData>
  <sortState ref="B105:J106">
    <sortCondition descending="1" ref="J105:J106"/>
  </sortState>
  <mergeCells count="24">
    <mergeCell ref="A1:B1"/>
    <mergeCell ref="A2:M2"/>
    <mergeCell ref="A3:M3"/>
    <mergeCell ref="A5:M5"/>
    <mergeCell ref="A6:M6"/>
    <mergeCell ref="A7:M7"/>
    <mergeCell ref="A8:M8"/>
    <mergeCell ref="E9:H9"/>
    <mergeCell ref="A12:M12"/>
    <mergeCell ref="A26:M26"/>
    <mergeCell ref="A31:M31"/>
    <mergeCell ref="A53:M53"/>
    <mergeCell ref="A64:B64"/>
    <mergeCell ref="A65:M65"/>
    <mergeCell ref="A66:M66"/>
    <mergeCell ref="A68:M68"/>
    <mergeCell ref="A69:M69"/>
    <mergeCell ref="A70:M70"/>
    <mergeCell ref="A71:M71"/>
    <mergeCell ref="A73:M73"/>
    <mergeCell ref="A75:M75"/>
    <mergeCell ref="A88:M88"/>
    <mergeCell ref="A93:M93"/>
    <mergeCell ref="A104:M104"/>
  </mergeCells>
  <printOptions headings="0" gridLines="0"/>
  <pageMargins left="0.69999999999999996" right="0.69999999999999996" top="0.75" bottom="0.75" header="0.29999999999999999" footer="0.29999999999999999"/>
  <pageSetup blackAndWhite="0" cellComments="none" copies="1" draft="0" errors="displayed" firstPageNumber="-1" fitToHeight="1" fitToWidth="1" horizontalDpi="360" orientation="portrait" pageOrder="downThenOver" paperSize="9" scale="55" useFirstPageNumber="0" usePrinterDefaults="1" verticalDpi="360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workbookViewId="0" zoomScale="100">
      <selection activeCell="A1" activeCellId="0" sqref="A1"/>
    </sheetView>
  </sheetViews>
  <sheetFormatPr defaultRowHeight="16.5"/>
  <cols>
    <col bestFit="1" customWidth="1" min="12" max="12" width="20.5"/>
  </cols>
  <sheetData>
    <row r="9">
      <c r="E9" s="58" t="s">
        <v>428</v>
      </c>
      <c r="F9" s="58"/>
      <c r="G9" s="4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5"/>
    </row>
    <row r="10" ht="19.5">
      <c r="E10" s="10" t="s">
        <v>1</v>
      </c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</row>
    <row r="11" ht="19.5">
      <c r="E11" s="10" t="s">
        <v>429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</row>
    <row r="12" ht="19.5"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</row>
    <row r="13" ht="21.75">
      <c r="E13" s="13" t="s">
        <v>3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ht="21.75"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</row>
    <row r="15" ht="21.75">
      <c r="E15" s="16" t="s">
        <v>4</v>
      </c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</row>
    <row r="16" ht="17.25">
      <c r="E16" s="18" t="s">
        <v>430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</row>
    <row r="17">
      <c r="E17" s="15"/>
      <c r="F17" s="20"/>
      <c r="G17" s="20"/>
      <c r="H17" s="20"/>
      <c r="I17" s="21"/>
      <c r="J17" s="21"/>
      <c r="K17" s="21"/>
      <c r="L17" s="21"/>
      <c r="M17" s="21"/>
      <c r="N17" s="21"/>
      <c r="O17" s="15"/>
      <c r="P17" s="15"/>
      <c r="Q17" s="15"/>
      <c r="R17" s="15"/>
      <c r="S17" s="22"/>
    </row>
    <row r="18"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59"/>
      <c r="Q18" s="359"/>
      <c r="R18" s="359"/>
      <c r="S18" s="359"/>
    </row>
    <row r="19" ht="21">
      <c r="E19" s="25" t="s">
        <v>6</v>
      </c>
      <c r="F19" s="25" t="s">
        <v>7</v>
      </c>
      <c r="G19" s="25" t="s">
        <v>8</v>
      </c>
      <c r="H19" s="25" t="s">
        <v>9</v>
      </c>
      <c r="I19" s="25" t="s">
        <v>10</v>
      </c>
      <c r="J19" s="25" t="s">
        <v>11</v>
      </c>
      <c r="K19" s="25" t="s">
        <v>12</v>
      </c>
      <c r="L19" s="25" t="s">
        <v>13</v>
      </c>
      <c r="M19" s="77" t="s">
        <v>422</v>
      </c>
      <c r="N19" s="77" t="s">
        <v>423</v>
      </c>
      <c r="O19" s="25" t="s">
        <v>14</v>
      </c>
      <c r="P19" s="25" t="s">
        <v>15</v>
      </c>
      <c r="Q19" s="25" t="s">
        <v>9</v>
      </c>
      <c r="R19" s="26" t="s">
        <v>16</v>
      </c>
      <c r="S19" s="27" t="s">
        <v>17</v>
      </c>
    </row>
    <row r="20" ht="17.25">
      <c r="E20" s="360" t="s">
        <v>18</v>
      </c>
      <c r="F20" s="361"/>
      <c r="G20" s="361"/>
      <c r="H20" s="361"/>
      <c r="I20" s="361"/>
      <c r="J20" s="361"/>
      <c r="K20" s="361"/>
      <c r="L20" s="361"/>
      <c r="M20" s="361"/>
      <c r="N20" s="361"/>
      <c r="O20" s="361"/>
      <c r="P20" s="361"/>
      <c r="Q20" s="361"/>
      <c r="R20" s="361"/>
      <c r="S20" s="362"/>
      <c r="U20" s="79" t="s">
        <v>23</v>
      </c>
      <c r="W20" s="80" t="s">
        <v>432</v>
      </c>
      <c r="Y20" s="80" t="s">
        <v>28</v>
      </c>
    </row>
    <row r="21">
      <c r="E21" s="61">
        <v>1</v>
      </c>
      <c r="F21" s="78" t="s">
        <v>183</v>
      </c>
      <c r="G21" s="68"/>
      <c r="H21" s="68"/>
      <c r="I21" s="34">
        <v>109</v>
      </c>
      <c r="J21" s="34" t="s">
        <v>42</v>
      </c>
      <c r="K21" s="34">
        <v>28</v>
      </c>
      <c r="L21" s="79" t="s">
        <v>23</v>
      </c>
      <c r="M21" s="34">
        <v>144</v>
      </c>
      <c r="N21" s="34">
        <v>133</v>
      </c>
      <c r="O21" s="62">
        <v>210.5</v>
      </c>
      <c r="P21" s="62">
        <f>O21*2.5</f>
        <v>526.25</v>
      </c>
      <c r="Q21" s="62" t="s">
        <v>175</v>
      </c>
      <c r="R21" s="63">
        <v>38</v>
      </c>
      <c r="S21" s="62"/>
      <c r="U21" s="63">
        <v>38</v>
      </c>
      <c r="W21" s="62">
        <v>35</v>
      </c>
      <c r="Y21" s="62">
        <v>33</v>
      </c>
    </row>
    <row r="22">
      <c r="E22" s="61">
        <v>1</v>
      </c>
      <c r="F22" s="78" t="s">
        <v>431</v>
      </c>
      <c r="G22" s="68"/>
      <c r="H22" s="68"/>
      <c r="I22" s="34">
        <v>78.400000000000006</v>
      </c>
      <c r="J22" s="34">
        <v>85</v>
      </c>
      <c r="K22" s="34">
        <v>24</v>
      </c>
      <c r="L22" s="80" t="s">
        <v>432</v>
      </c>
      <c r="M22" s="34">
        <v>140</v>
      </c>
      <c r="N22" s="34">
        <v>200</v>
      </c>
      <c r="O22" s="62">
        <v>240</v>
      </c>
      <c r="P22" s="62">
        <f>O22*1</f>
        <v>240</v>
      </c>
      <c r="Q22" s="62" t="s">
        <v>21</v>
      </c>
      <c r="R22" s="62">
        <v>35</v>
      </c>
      <c r="S22" s="62"/>
      <c r="U22">
        <v>1</v>
      </c>
      <c r="W22">
        <v>1</v>
      </c>
      <c r="Y22">
        <v>1</v>
      </c>
    </row>
    <row r="23">
      <c r="E23" s="61">
        <v>2</v>
      </c>
      <c r="F23" s="78" t="s">
        <v>27</v>
      </c>
      <c r="G23" s="68"/>
      <c r="H23" s="68"/>
      <c r="I23" s="34">
        <v>77</v>
      </c>
      <c r="J23" s="34">
        <v>78</v>
      </c>
      <c r="K23" s="34">
        <v>32</v>
      </c>
      <c r="L23" s="80" t="s">
        <v>28</v>
      </c>
      <c r="M23" s="34">
        <v>58</v>
      </c>
      <c r="N23" s="34">
        <v>122</v>
      </c>
      <c r="O23" s="62">
        <v>119</v>
      </c>
      <c r="P23" s="62">
        <f>O23*2</f>
        <v>238</v>
      </c>
      <c r="Q23" s="62" t="s">
        <v>175</v>
      </c>
      <c r="R23" s="62">
        <v>33</v>
      </c>
      <c r="S23" s="62"/>
    </row>
    <row r="24">
      <c r="E24" s="61">
        <v>1</v>
      </c>
      <c r="F24" s="78" t="s">
        <v>245</v>
      </c>
      <c r="G24" s="68"/>
      <c r="H24" s="68"/>
      <c r="I24" s="34">
        <v>77.700000000000003</v>
      </c>
      <c r="J24" s="34">
        <v>78</v>
      </c>
      <c r="K24" s="34">
        <v>28</v>
      </c>
      <c r="L24" s="80" t="s">
        <v>433</v>
      </c>
      <c r="M24" s="34">
        <v>104</v>
      </c>
      <c r="N24" s="34">
        <v>230</v>
      </c>
      <c r="O24" s="62">
        <v>219</v>
      </c>
      <c r="P24" s="62">
        <f t="shared" ref="P24:P25" si="144">O24*1.5</f>
        <v>328.5</v>
      </c>
      <c r="Q24" s="62" t="s">
        <v>175</v>
      </c>
      <c r="R24" s="62">
        <v>38</v>
      </c>
      <c r="S24" s="62"/>
      <c r="U24" s="80" t="s">
        <v>433</v>
      </c>
      <c r="W24" s="80" t="s">
        <v>434</v>
      </c>
    </row>
    <row r="25">
      <c r="E25" s="61">
        <v>1</v>
      </c>
      <c r="F25" s="78" t="s">
        <v>173</v>
      </c>
      <c r="G25" s="68"/>
      <c r="H25" s="68"/>
      <c r="I25" s="34">
        <v>72.099999999999994</v>
      </c>
      <c r="J25" s="34">
        <v>73</v>
      </c>
      <c r="K25" s="34">
        <v>28</v>
      </c>
      <c r="L25" s="80" t="s">
        <v>434</v>
      </c>
      <c r="M25" s="34">
        <v>40</v>
      </c>
      <c r="N25" s="34">
        <v>80</v>
      </c>
      <c r="O25" s="62">
        <v>80</v>
      </c>
      <c r="P25" s="62">
        <f t="shared" si="144"/>
        <v>120</v>
      </c>
      <c r="Q25" s="62" t="s">
        <v>435</v>
      </c>
      <c r="R25" s="62">
        <v>32</v>
      </c>
      <c r="S25" s="62"/>
      <c r="U25" s="62">
        <v>38</v>
      </c>
      <c r="W25" s="62">
        <v>32</v>
      </c>
    </row>
    <row r="26" ht="17.25">
      <c r="E26" s="360" t="s">
        <v>184</v>
      </c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1"/>
      <c r="S26" s="362"/>
      <c r="U26">
        <v>1</v>
      </c>
      <c r="W26">
        <v>1</v>
      </c>
    </row>
    <row r="27">
      <c r="E27" s="61">
        <v>1</v>
      </c>
      <c r="F27" s="78" t="s">
        <v>76</v>
      </c>
      <c r="G27" s="68"/>
      <c r="H27" s="68"/>
      <c r="I27" s="34">
        <v>106.5</v>
      </c>
      <c r="J27" s="34" t="s">
        <v>42</v>
      </c>
      <c r="K27" s="34">
        <v>24</v>
      </c>
      <c r="L27" s="79" t="s">
        <v>77</v>
      </c>
      <c r="M27" s="34">
        <v>122</v>
      </c>
      <c r="N27" s="34">
        <v>115</v>
      </c>
      <c r="O27" s="62">
        <v>179.5</v>
      </c>
      <c r="P27" s="62">
        <f t="shared" ref="P27:P28" si="145">O27*2</f>
        <v>359</v>
      </c>
      <c r="Q27" s="62" t="s">
        <v>436</v>
      </c>
      <c r="R27" s="63">
        <v>33</v>
      </c>
      <c r="S27" s="62"/>
    </row>
    <row r="28" ht="17.25">
      <c r="E28" s="61">
        <v>1</v>
      </c>
      <c r="F28" s="78" t="s">
        <v>50</v>
      </c>
      <c r="G28" s="68"/>
      <c r="H28" s="68"/>
      <c r="I28" s="81">
        <v>80.099999999999994</v>
      </c>
      <c r="J28" s="34">
        <v>85</v>
      </c>
      <c r="K28" s="34">
        <v>24</v>
      </c>
      <c r="L28" s="79" t="s">
        <v>437</v>
      </c>
      <c r="M28" s="34">
        <v>98</v>
      </c>
      <c r="N28" s="34">
        <v>190</v>
      </c>
      <c r="O28" s="62">
        <v>183</v>
      </c>
      <c r="P28" s="62">
        <f t="shared" si="145"/>
        <v>366</v>
      </c>
      <c r="Q28" s="62" t="s">
        <v>436</v>
      </c>
      <c r="R28" s="63">
        <v>33</v>
      </c>
      <c r="S28" s="62"/>
    </row>
    <row r="29" ht="17.25">
      <c r="E29" s="61">
        <v>1</v>
      </c>
      <c r="F29" s="78" t="s">
        <v>70</v>
      </c>
      <c r="G29" s="68"/>
      <c r="H29" s="68"/>
      <c r="I29" s="81">
        <v>94.700000000000003</v>
      </c>
      <c r="J29" s="34">
        <v>95</v>
      </c>
      <c r="K29" s="34">
        <v>20</v>
      </c>
      <c r="L29" s="79" t="s">
        <v>37</v>
      </c>
      <c r="M29" s="34">
        <v>109</v>
      </c>
      <c r="N29" s="34">
        <v>212</v>
      </c>
      <c r="O29" s="62">
        <v>215</v>
      </c>
      <c r="P29" s="62">
        <f>O29*1.5</f>
        <v>322.5</v>
      </c>
      <c r="Q29" s="62" t="s">
        <v>436</v>
      </c>
      <c r="R29" s="63">
        <v>33</v>
      </c>
      <c r="S29" s="62"/>
    </row>
    <row r="30">
      <c r="E30" s="61">
        <v>1</v>
      </c>
      <c r="F30" s="78" t="s">
        <v>188</v>
      </c>
      <c r="G30" s="68"/>
      <c r="H30" s="68"/>
      <c r="I30" s="80">
        <v>73</v>
      </c>
      <c r="J30" s="34">
        <v>73</v>
      </c>
      <c r="K30" s="34">
        <v>28</v>
      </c>
      <c r="L30" s="79" t="s">
        <v>23</v>
      </c>
      <c r="M30" s="34">
        <v>58</v>
      </c>
      <c r="N30" s="34">
        <v>157</v>
      </c>
      <c r="O30" s="62">
        <v>136.5</v>
      </c>
      <c r="P30" s="62">
        <f>O30*2.5</f>
        <v>341.25</v>
      </c>
      <c r="Q30" s="62" t="s">
        <v>21</v>
      </c>
      <c r="R30" s="63">
        <v>35</v>
      </c>
      <c r="S30" s="62"/>
      <c r="U30" s="79" t="s">
        <v>77</v>
      </c>
      <c r="W30" s="79" t="s">
        <v>437</v>
      </c>
      <c r="Y30" s="79" t="s">
        <v>37</v>
      </c>
    </row>
    <row r="31">
      <c r="E31" s="61">
        <v>1</v>
      </c>
      <c r="F31" s="78" t="s">
        <v>48</v>
      </c>
      <c r="G31" s="68"/>
      <c r="H31" s="68"/>
      <c r="I31" s="34">
        <v>67.5</v>
      </c>
      <c r="J31" s="34">
        <v>68</v>
      </c>
      <c r="K31" s="34">
        <v>24</v>
      </c>
      <c r="L31" s="79" t="s">
        <v>49</v>
      </c>
      <c r="M31" s="34">
        <v>89</v>
      </c>
      <c r="N31" s="34">
        <v>101</v>
      </c>
      <c r="O31" s="62">
        <v>139.5</v>
      </c>
      <c r="P31" s="62">
        <f>O31*2</f>
        <v>279</v>
      </c>
      <c r="Q31" s="62" t="s">
        <v>436</v>
      </c>
      <c r="R31" s="63">
        <v>33</v>
      </c>
      <c r="S31" s="62"/>
      <c r="U31" s="63">
        <v>33</v>
      </c>
      <c r="W31" s="63">
        <v>33</v>
      </c>
      <c r="Y31" s="63">
        <v>33</v>
      </c>
    </row>
    <row r="32" ht="17.25">
      <c r="E32" s="360" t="s">
        <v>93</v>
      </c>
      <c r="F32" s="361"/>
      <c r="G32" s="361"/>
      <c r="H32" s="361"/>
      <c r="I32" s="361"/>
      <c r="J32" s="361"/>
      <c r="K32" s="361"/>
      <c r="L32" s="361"/>
      <c r="M32" s="361"/>
      <c r="N32" s="361"/>
      <c r="O32" s="361"/>
      <c r="P32" s="361"/>
      <c r="Q32" s="361"/>
      <c r="R32" s="361"/>
      <c r="S32" s="362"/>
      <c r="U32">
        <v>1</v>
      </c>
      <c r="W32">
        <v>1</v>
      </c>
      <c r="Y32">
        <v>1</v>
      </c>
    </row>
    <row r="33">
      <c r="E33" s="61">
        <v>1</v>
      </c>
      <c r="F33" s="78" t="s">
        <v>113</v>
      </c>
      <c r="G33" s="82"/>
      <c r="H33" s="82"/>
      <c r="I33" s="34">
        <v>95.599999999999994</v>
      </c>
      <c r="J33" s="34" t="s">
        <v>123</v>
      </c>
      <c r="K33" s="34">
        <v>20</v>
      </c>
      <c r="L33" s="79" t="s">
        <v>20</v>
      </c>
      <c r="M33" s="34">
        <v>116</v>
      </c>
      <c r="N33" s="34">
        <v>214</v>
      </c>
      <c r="O33" s="62">
        <v>223</v>
      </c>
      <c r="P33" s="62">
        <f>O33*1.5</f>
        <v>334.5</v>
      </c>
      <c r="Q33" s="62" t="s">
        <v>436</v>
      </c>
      <c r="R33" s="63">
        <v>33</v>
      </c>
      <c r="S33" s="62"/>
    </row>
    <row r="34">
      <c r="E34" s="61">
        <v>2</v>
      </c>
      <c r="F34" s="78" t="s">
        <v>424</v>
      </c>
      <c r="G34" s="68"/>
      <c r="H34" s="68"/>
      <c r="I34" s="34">
        <v>94</v>
      </c>
      <c r="J34" s="34">
        <v>95</v>
      </c>
      <c r="K34" s="34">
        <v>28</v>
      </c>
      <c r="L34" s="79" t="s">
        <v>281</v>
      </c>
      <c r="M34" s="34">
        <v>92</v>
      </c>
      <c r="N34" s="34">
        <v>155</v>
      </c>
      <c r="O34" s="62">
        <v>169.5</v>
      </c>
      <c r="P34" s="62">
        <f>O34*2.5</f>
        <v>423.75</v>
      </c>
      <c r="Q34" s="62" t="s">
        <v>21</v>
      </c>
      <c r="R34" s="63">
        <v>30</v>
      </c>
      <c r="S34" s="62"/>
      <c r="U34" s="79" t="s">
        <v>23</v>
      </c>
      <c r="W34" s="79" t="s">
        <v>49</v>
      </c>
      <c r="Y34" s="79" t="s">
        <v>20</v>
      </c>
    </row>
    <row r="35">
      <c r="E35" s="61">
        <v>1</v>
      </c>
      <c r="F35" s="78" t="s">
        <v>125</v>
      </c>
      <c r="G35" s="82"/>
      <c r="H35" s="82"/>
      <c r="I35" s="34">
        <v>91</v>
      </c>
      <c r="J35" s="34">
        <v>95</v>
      </c>
      <c r="K35" s="34">
        <v>24</v>
      </c>
      <c r="L35" s="79" t="s">
        <v>126</v>
      </c>
      <c r="M35" s="34">
        <v>136</v>
      </c>
      <c r="N35" s="34">
        <v>203</v>
      </c>
      <c r="O35" s="62">
        <v>237.5</v>
      </c>
      <c r="P35" s="62">
        <f>O35*2</f>
        <v>475</v>
      </c>
      <c r="Q35" s="62" t="s">
        <v>175</v>
      </c>
      <c r="R35" s="63">
        <v>38</v>
      </c>
      <c r="S35" s="62"/>
      <c r="U35" s="63">
        <v>35</v>
      </c>
      <c r="W35" s="63">
        <v>33</v>
      </c>
      <c r="Y35" s="63">
        <v>33</v>
      </c>
    </row>
    <row r="36">
      <c r="E36" s="61">
        <v>1</v>
      </c>
      <c r="F36" s="78" t="s">
        <v>101</v>
      </c>
      <c r="G36" s="82"/>
      <c r="H36" s="82"/>
      <c r="I36" s="34">
        <v>77.5</v>
      </c>
      <c r="J36" s="34">
        <v>78</v>
      </c>
      <c r="K36" s="34">
        <v>20</v>
      </c>
      <c r="L36" s="79" t="s">
        <v>102</v>
      </c>
      <c r="M36" s="34">
        <v>100</v>
      </c>
      <c r="N36" s="34">
        <v>185</v>
      </c>
      <c r="O36" s="62">
        <v>192.5</v>
      </c>
      <c r="P36" s="62">
        <f t="shared" ref="P36:P37" si="146">O36*1.5</f>
        <v>288.75</v>
      </c>
      <c r="Q36" s="62" t="s">
        <v>436</v>
      </c>
      <c r="R36" s="63">
        <v>33</v>
      </c>
      <c r="S36" s="62"/>
      <c r="U36">
        <v>1</v>
      </c>
      <c r="W36">
        <v>1</v>
      </c>
      <c r="Y36">
        <v>1</v>
      </c>
    </row>
    <row r="37">
      <c r="E37" s="61">
        <v>1</v>
      </c>
      <c r="F37" s="78" t="s">
        <v>97</v>
      </c>
      <c r="G37" s="68"/>
      <c r="H37" s="68"/>
      <c r="I37" s="34">
        <v>71.5</v>
      </c>
      <c r="J37" s="34">
        <v>73</v>
      </c>
      <c r="K37" s="34">
        <v>20</v>
      </c>
      <c r="L37" s="79" t="s">
        <v>438</v>
      </c>
      <c r="M37" s="34">
        <v>129</v>
      </c>
      <c r="N37" s="34">
        <v>213</v>
      </c>
      <c r="O37" s="62">
        <v>235.5</v>
      </c>
      <c r="P37" s="62">
        <f t="shared" si="146"/>
        <v>353.25</v>
      </c>
      <c r="Q37" s="62" t="s">
        <v>436</v>
      </c>
      <c r="R37" s="63">
        <v>33</v>
      </c>
      <c r="S37" s="62"/>
    </row>
    <row r="38">
      <c r="E38" s="61">
        <v>2</v>
      </c>
      <c r="F38" s="78" t="s">
        <v>439</v>
      </c>
      <c r="G38" s="82"/>
      <c r="H38" s="82"/>
      <c r="I38" s="34">
        <v>72.599999999999994</v>
      </c>
      <c r="J38" s="34">
        <v>73</v>
      </c>
      <c r="K38" s="34">
        <v>24</v>
      </c>
      <c r="L38" s="79" t="s">
        <v>275</v>
      </c>
      <c r="M38" s="34">
        <v>65</v>
      </c>
      <c r="N38" s="34">
        <v>175</v>
      </c>
      <c r="O38" s="62">
        <v>152.5</v>
      </c>
      <c r="P38" s="62">
        <f>O38*2</f>
        <v>305</v>
      </c>
      <c r="Q38" s="62" t="s">
        <v>436</v>
      </c>
      <c r="R38" s="63">
        <v>28</v>
      </c>
      <c r="S38" s="62"/>
      <c r="U38" s="79" t="s">
        <v>281</v>
      </c>
      <c r="W38" s="79" t="s">
        <v>126</v>
      </c>
      <c r="Y38" s="79" t="s">
        <v>102</v>
      </c>
    </row>
    <row r="39">
      <c r="E39" s="363"/>
      <c r="F39" s="364"/>
      <c r="G39" s="365"/>
      <c r="H39" s="365"/>
      <c r="I39" s="366"/>
      <c r="J39" s="366"/>
      <c r="K39" s="367"/>
      <c r="L39" s="368"/>
      <c r="M39" s="369"/>
      <c r="N39" s="369"/>
      <c r="O39" s="370"/>
      <c r="P39" s="370"/>
      <c r="Q39" s="370"/>
      <c r="R39" s="371"/>
      <c r="S39" s="372"/>
      <c r="U39" s="63">
        <v>30</v>
      </c>
      <c r="W39" s="63">
        <v>38</v>
      </c>
      <c r="Y39" s="63">
        <v>33</v>
      </c>
    </row>
    <row r="40">
      <c r="E40" s="1"/>
      <c r="F40" s="1" t="s">
        <v>88</v>
      </c>
      <c r="G40" s="1"/>
      <c r="H40" s="1" t="s">
        <v>89</v>
      </c>
      <c r="I40" s="1"/>
      <c r="J40" s="1"/>
      <c r="K40" s="1" t="s">
        <v>90</v>
      </c>
      <c r="L40" s="1"/>
      <c r="M40" s="29" t="s">
        <v>440</v>
      </c>
      <c r="N40" s="29"/>
      <c r="O40" s="1"/>
      <c r="P40" s="1"/>
      <c r="Q40" s="1"/>
      <c r="R40" s="1"/>
      <c r="S40" s="1"/>
      <c r="U40">
        <v>1</v>
      </c>
      <c r="W40">
        <v>1</v>
      </c>
      <c r="Y40">
        <v>1</v>
      </c>
    </row>
    <row r="42">
      <c r="U42" s="79" t="s">
        <v>438</v>
      </c>
      <c r="W42" s="79" t="s">
        <v>275</v>
      </c>
    </row>
    <row r="43">
      <c r="U43" s="63">
        <v>33</v>
      </c>
      <c r="W43" s="63">
        <v>28</v>
      </c>
    </row>
    <row r="44">
      <c r="U44">
        <v>1</v>
      </c>
      <c r="W44">
        <v>1</v>
      </c>
    </row>
  </sheetData>
  <mergeCells count="11">
    <mergeCell ref="E9:F9"/>
    <mergeCell ref="E10:S10"/>
    <mergeCell ref="E11:S11"/>
    <mergeCell ref="E13:S13"/>
    <mergeCell ref="E14:S14"/>
    <mergeCell ref="E15:S15"/>
    <mergeCell ref="E16:S16"/>
    <mergeCell ref="I17:L17"/>
    <mergeCell ref="E20:S20"/>
    <mergeCell ref="E26:S26"/>
    <mergeCell ref="E32:S32"/>
  </mergeCells>
  <printOptions headings="0" gridLines="0"/>
  <pageMargins left="0.70078740157480324" right="0.70078740157480324" top="0.75196850393700787" bottom="0.75196850393700787" header="0.29999999999999999" footer="0.29999999999999999"/>
  <pageSetup blackAndWhite="0" cellComments="none" copies="1" draft="0" errors="displayed" firstPageNumber="-1" fitToHeight="1" fitToWidth="1" horizontalDpi="600" orientation="portrait" pageOrder="downThenOver" paperSize="9" scale="100" useFirstPageNumber="0" usePrinterDefaults="1" vertic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workbookViewId="0" zoomScale="60">
      <selection activeCell="A72" activeCellId="0" sqref="72:72"/>
    </sheetView>
  </sheetViews>
  <sheetFormatPr defaultRowHeight="16.5"/>
  <cols>
    <col bestFit="1" customWidth="1" min="1" max="1" style="1" width="6.25"/>
    <col bestFit="1" customWidth="1" min="2" max="2" style="1" width="22.875"/>
    <col bestFit="1" customWidth="1" min="3" max="4" style="1" width="7"/>
    <col bestFit="1" customWidth="1" min="5" max="5" style="1" width="8.125"/>
    <col bestFit="1" customWidth="1" min="6" max="6" style="1" width="6"/>
    <col bestFit="1" customWidth="1" min="7" max="7" style="1" width="6.125"/>
    <col bestFit="1" customWidth="1" min="8" max="8" style="1" width="26.625"/>
    <col bestFit="1" customWidth="1" min="9" max="12" style="1" width="8.25"/>
    <col bestFit="1" customWidth="1" min="13" max="13" style="1" width="22.875"/>
  </cols>
  <sheetData>
    <row r="1">
      <c r="A1" s="58" t="s">
        <v>170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5"/>
    </row>
    <row r="2" ht="19.5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ht="19.5">
      <c r="A3" s="10" t="s">
        <v>171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ht="19.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ht="21.75">
      <c r="A5" s="13" t="s">
        <v>3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</row>
    <row r="6" ht="21.7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</row>
    <row r="7" ht="21.75">
      <c r="A7" s="16" t="s">
        <v>4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</row>
    <row r="8" ht="17.25">
      <c r="A8" s="18" t="s">
        <v>172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</row>
    <row r="9">
      <c r="A9" s="15"/>
      <c r="B9" s="20"/>
      <c r="C9" s="20"/>
      <c r="D9" s="20"/>
      <c r="E9" s="21"/>
      <c r="F9" s="21"/>
      <c r="G9" s="21"/>
      <c r="H9" s="21"/>
      <c r="I9" s="21"/>
      <c r="J9" s="15"/>
      <c r="K9" s="15"/>
      <c r="L9" s="15"/>
      <c r="M9" s="22"/>
    </row>
    <row r="10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59"/>
      <c r="O10" s="59"/>
      <c r="P10" s="59"/>
      <c r="Q10" s="59"/>
      <c r="R10" s="59"/>
    </row>
    <row r="11" ht="21">
      <c r="A11" s="25" t="s">
        <v>6</v>
      </c>
      <c r="B11" s="25" t="s">
        <v>7</v>
      </c>
      <c r="C11" s="25" t="s">
        <v>8</v>
      </c>
      <c r="D11" s="25" t="s">
        <v>9</v>
      </c>
      <c r="E11" s="25" t="s">
        <v>10</v>
      </c>
      <c r="F11" s="25" t="s">
        <v>11</v>
      </c>
      <c r="G11" s="25" t="s">
        <v>12</v>
      </c>
      <c r="H11" s="25" t="s">
        <v>13</v>
      </c>
      <c r="I11" s="25" t="s">
        <v>92</v>
      </c>
      <c r="J11" s="25" t="s">
        <v>14</v>
      </c>
      <c r="K11" s="26" t="s">
        <v>9</v>
      </c>
      <c r="L11" s="26" t="s">
        <v>16</v>
      </c>
      <c r="M11" s="27" t="s">
        <v>17</v>
      </c>
      <c r="N11" s="59"/>
      <c r="O11" s="59"/>
      <c r="P11" s="59"/>
      <c r="Q11" s="59"/>
      <c r="R11" s="59"/>
    </row>
    <row r="12" ht="17.25">
      <c r="A12" s="60" t="s">
        <v>18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59"/>
      <c r="O12" s="29"/>
      <c r="P12" s="59"/>
      <c r="Q12" s="59"/>
      <c r="R12" s="59"/>
    </row>
    <row r="13">
      <c r="A13" s="61">
        <v>1</v>
      </c>
      <c r="B13" s="31" t="s">
        <v>22</v>
      </c>
      <c r="C13" s="62"/>
      <c r="D13" s="62"/>
      <c r="E13" s="34">
        <v>72.950000000000003</v>
      </c>
      <c r="F13" s="34">
        <v>73</v>
      </c>
      <c r="G13" s="34">
        <v>28</v>
      </c>
      <c r="H13" s="35" t="s">
        <v>23</v>
      </c>
      <c r="I13" s="34">
        <v>65</v>
      </c>
      <c r="J13" s="34">
        <f>I13*1.5</f>
        <v>97.5</v>
      </c>
      <c r="K13" s="62" t="s">
        <v>21</v>
      </c>
      <c r="L13" s="62">
        <v>35</v>
      </c>
      <c r="M13" s="62"/>
      <c r="N13" s="59"/>
      <c r="O13" s="59"/>
      <c r="P13" s="59"/>
      <c r="Q13" s="59"/>
      <c r="R13" s="59"/>
    </row>
    <row r="14">
      <c r="A14" s="61">
        <v>2</v>
      </c>
      <c r="B14" s="31" t="s">
        <v>173</v>
      </c>
      <c r="C14" s="62"/>
      <c r="D14" s="62"/>
      <c r="E14" s="34">
        <v>72.900000000000006</v>
      </c>
      <c r="F14" s="34">
        <v>73</v>
      </c>
      <c r="G14" s="34">
        <v>32</v>
      </c>
      <c r="H14" s="35" t="s">
        <v>20</v>
      </c>
      <c r="I14" s="34">
        <v>40</v>
      </c>
      <c r="J14" s="34">
        <f t="shared" ref="J14:J17" si="16">I14*2</f>
        <v>80</v>
      </c>
      <c r="K14" s="62" t="s">
        <v>21</v>
      </c>
      <c r="L14" s="62">
        <v>30</v>
      </c>
      <c r="M14" s="62"/>
      <c r="N14" s="59"/>
      <c r="O14" s="59"/>
      <c r="P14" s="59"/>
      <c r="Q14" s="59"/>
      <c r="R14" s="59"/>
    </row>
    <row r="15">
      <c r="A15" s="61">
        <v>1</v>
      </c>
      <c r="B15" s="31" t="s">
        <v>174</v>
      </c>
      <c r="C15" s="62"/>
      <c r="D15" s="62"/>
      <c r="E15" s="34">
        <v>76.75</v>
      </c>
      <c r="F15" s="34">
        <v>78</v>
      </c>
      <c r="G15" s="34">
        <v>32</v>
      </c>
      <c r="H15" s="35" t="s">
        <v>47</v>
      </c>
      <c r="I15" s="34">
        <v>74</v>
      </c>
      <c r="J15" s="34">
        <f t="shared" si="16"/>
        <v>148</v>
      </c>
      <c r="K15" s="62" t="s">
        <v>175</v>
      </c>
      <c r="L15" s="62">
        <v>38</v>
      </c>
      <c r="M15" s="62"/>
      <c r="N15" s="59"/>
      <c r="O15" s="59"/>
      <c r="P15" s="59"/>
      <c r="Q15" s="59"/>
      <c r="R15" s="59"/>
    </row>
    <row r="16">
      <c r="A16" s="61">
        <v>2</v>
      </c>
      <c r="B16" s="31" t="s">
        <v>24</v>
      </c>
      <c r="C16" s="62"/>
      <c r="D16" s="62"/>
      <c r="E16" s="34">
        <v>76.5</v>
      </c>
      <c r="F16" s="34">
        <v>78</v>
      </c>
      <c r="G16" s="34">
        <v>32</v>
      </c>
      <c r="H16" s="35" t="s">
        <v>25</v>
      </c>
      <c r="I16" s="34">
        <v>57</v>
      </c>
      <c r="J16" s="34">
        <f t="shared" si="16"/>
        <v>114</v>
      </c>
      <c r="K16" s="62" t="s">
        <v>21</v>
      </c>
      <c r="L16" s="62">
        <v>30</v>
      </c>
      <c r="M16" s="62"/>
      <c r="N16" s="59"/>
      <c r="O16" s="29"/>
      <c r="P16" s="59"/>
      <c r="Q16" s="59"/>
      <c r="R16" s="59"/>
    </row>
    <row r="17">
      <c r="A17" s="61">
        <v>3</v>
      </c>
      <c r="B17" s="31" t="s">
        <v>27</v>
      </c>
      <c r="C17" s="62"/>
      <c r="D17" s="62"/>
      <c r="E17" s="34">
        <v>74</v>
      </c>
      <c r="F17" s="34">
        <v>78</v>
      </c>
      <c r="G17" s="34">
        <v>32</v>
      </c>
      <c r="H17" s="35" t="s">
        <v>28</v>
      </c>
      <c r="I17" s="34">
        <v>52</v>
      </c>
      <c r="J17" s="34">
        <f t="shared" si="16"/>
        <v>104</v>
      </c>
      <c r="K17" s="62" t="s">
        <v>21</v>
      </c>
      <c r="L17" s="62">
        <v>27</v>
      </c>
      <c r="M17" s="62"/>
      <c r="N17" s="59"/>
      <c r="O17" s="59"/>
      <c r="P17" s="59"/>
      <c r="Q17" s="59"/>
      <c r="R17" s="59"/>
    </row>
    <row r="18">
      <c r="A18" s="61">
        <v>1</v>
      </c>
      <c r="B18" s="31" t="s">
        <v>176</v>
      </c>
      <c r="C18" s="62"/>
      <c r="D18" s="62"/>
      <c r="E18" s="34">
        <v>84.950000000000003</v>
      </c>
      <c r="F18" s="34">
        <v>85</v>
      </c>
      <c r="G18" s="34">
        <v>28</v>
      </c>
      <c r="H18" s="35" t="s">
        <v>20</v>
      </c>
      <c r="I18" s="34">
        <v>80</v>
      </c>
      <c r="J18" s="34">
        <f>I18*1.5</f>
        <v>120</v>
      </c>
      <c r="K18" s="62" t="s">
        <v>175</v>
      </c>
      <c r="L18" s="62">
        <v>38</v>
      </c>
      <c r="M18" s="62"/>
      <c r="N18" s="59"/>
      <c r="O18" s="59"/>
      <c r="P18" s="59"/>
      <c r="Q18" s="59"/>
      <c r="R18" s="59"/>
    </row>
    <row r="19">
      <c r="A19" s="61">
        <v>2</v>
      </c>
      <c r="B19" s="31" t="s">
        <v>177</v>
      </c>
      <c r="C19" s="62"/>
      <c r="D19" s="62"/>
      <c r="E19" s="34">
        <v>84.5</v>
      </c>
      <c r="F19" s="34">
        <v>85</v>
      </c>
      <c r="G19" s="34">
        <v>32</v>
      </c>
      <c r="H19" s="35" t="s">
        <v>28</v>
      </c>
      <c r="I19" s="34">
        <v>46</v>
      </c>
      <c r="J19" s="34">
        <f t="shared" ref="J19:J22" si="17">I19*2</f>
        <v>92</v>
      </c>
      <c r="K19" s="62" t="s">
        <v>21</v>
      </c>
      <c r="L19" s="62">
        <v>30</v>
      </c>
      <c r="M19" s="62"/>
      <c r="N19" s="59"/>
      <c r="O19" s="29"/>
      <c r="P19" s="59"/>
      <c r="Q19" s="59"/>
      <c r="R19" s="59"/>
    </row>
    <row r="20">
      <c r="A20" s="61">
        <v>1</v>
      </c>
      <c r="B20" s="31" t="s">
        <v>178</v>
      </c>
      <c r="C20" s="62"/>
      <c r="D20" s="62"/>
      <c r="E20" s="34">
        <v>93.400000000000006</v>
      </c>
      <c r="F20" s="34">
        <v>95</v>
      </c>
      <c r="G20" s="34">
        <v>32</v>
      </c>
      <c r="H20" s="35" t="s">
        <v>32</v>
      </c>
      <c r="I20" s="34">
        <v>61</v>
      </c>
      <c r="J20" s="34">
        <f t="shared" si="17"/>
        <v>122</v>
      </c>
      <c r="K20" s="62" t="s">
        <v>21</v>
      </c>
      <c r="L20" s="62">
        <v>35</v>
      </c>
      <c r="M20" s="62"/>
      <c r="N20" s="59"/>
      <c r="O20" s="59"/>
      <c r="P20" s="59"/>
      <c r="Q20" s="59"/>
      <c r="R20" s="59"/>
    </row>
    <row r="21">
      <c r="A21" s="61">
        <v>2</v>
      </c>
      <c r="B21" s="31" t="s">
        <v>179</v>
      </c>
      <c r="C21" s="62"/>
      <c r="D21" s="62"/>
      <c r="E21" s="34">
        <v>91.400000000000006</v>
      </c>
      <c r="F21" s="34">
        <v>95</v>
      </c>
      <c r="G21" s="34">
        <v>32</v>
      </c>
      <c r="H21" s="35" t="s">
        <v>35</v>
      </c>
      <c r="I21" s="34">
        <v>57</v>
      </c>
      <c r="J21" s="34">
        <f t="shared" si="17"/>
        <v>114</v>
      </c>
      <c r="K21" s="62" t="s">
        <v>21</v>
      </c>
      <c r="L21" s="62">
        <v>30</v>
      </c>
      <c r="M21" s="62"/>
      <c r="N21" s="59"/>
      <c r="O21" s="59"/>
      <c r="P21" s="59"/>
      <c r="Q21" s="59"/>
      <c r="R21" s="59"/>
    </row>
    <row r="22">
      <c r="A22" s="61">
        <v>3</v>
      </c>
      <c r="B22" s="31" t="s">
        <v>30</v>
      </c>
      <c r="C22" s="62"/>
      <c r="D22" s="62"/>
      <c r="E22" s="34">
        <v>86.200000000000003</v>
      </c>
      <c r="F22" s="34">
        <v>95</v>
      </c>
      <c r="G22" s="34">
        <v>32</v>
      </c>
      <c r="H22" s="35" t="s">
        <v>20</v>
      </c>
      <c r="I22" s="34">
        <v>51</v>
      </c>
      <c r="J22" s="34">
        <f t="shared" si="17"/>
        <v>102</v>
      </c>
      <c r="K22" s="62" t="s">
        <v>21</v>
      </c>
      <c r="L22" s="62">
        <v>27</v>
      </c>
      <c r="M22" s="62"/>
      <c r="N22" s="59"/>
      <c r="O22" s="59"/>
      <c r="P22" s="59"/>
      <c r="Q22" s="59"/>
      <c r="R22" s="59"/>
    </row>
    <row r="23">
      <c r="A23" s="61">
        <v>4</v>
      </c>
      <c r="B23" s="31" t="s">
        <v>180</v>
      </c>
      <c r="C23" s="62"/>
      <c r="D23" s="62"/>
      <c r="E23" s="34">
        <v>94</v>
      </c>
      <c r="F23" s="34">
        <v>95</v>
      </c>
      <c r="G23" s="34">
        <v>24</v>
      </c>
      <c r="H23" s="35" t="s">
        <v>37</v>
      </c>
      <c r="I23" s="34">
        <v>75</v>
      </c>
      <c r="J23" s="34">
        <f>I23*1</f>
        <v>75</v>
      </c>
      <c r="K23" s="62">
        <v>1</v>
      </c>
      <c r="L23" s="62">
        <v>23</v>
      </c>
      <c r="M23" s="62"/>
      <c r="N23" s="59"/>
      <c r="O23" s="29"/>
      <c r="P23" s="59"/>
      <c r="Q23" s="59"/>
      <c r="R23" s="59"/>
    </row>
    <row r="24">
      <c r="A24" s="61">
        <v>1</v>
      </c>
      <c r="B24" s="31" t="s">
        <v>181</v>
      </c>
      <c r="C24" s="62"/>
      <c r="D24" s="62"/>
      <c r="E24" s="34">
        <v>102.59999999999999</v>
      </c>
      <c r="F24" s="34">
        <v>105</v>
      </c>
      <c r="G24" s="34">
        <v>32</v>
      </c>
      <c r="H24" s="35" t="s">
        <v>20</v>
      </c>
      <c r="I24" s="34">
        <v>42</v>
      </c>
      <c r="J24" s="34">
        <f t="shared" ref="J24:J26" si="18">I24*2</f>
        <v>84</v>
      </c>
      <c r="K24" s="62"/>
      <c r="L24" s="62">
        <v>30</v>
      </c>
      <c r="M24" s="62"/>
      <c r="N24" s="59"/>
      <c r="O24" s="59"/>
      <c r="P24" s="59"/>
      <c r="Q24" s="59"/>
      <c r="R24" s="59"/>
    </row>
    <row r="25">
      <c r="A25" s="61">
        <v>1</v>
      </c>
      <c r="B25" s="31" t="s">
        <v>26</v>
      </c>
      <c r="C25" s="62"/>
      <c r="D25" s="62"/>
      <c r="E25" s="34">
        <v>118.7</v>
      </c>
      <c r="F25" s="34" t="s">
        <v>42</v>
      </c>
      <c r="G25" s="34">
        <v>32</v>
      </c>
      <c r="H25" s="35" t="s">
        <v>25</v>
      </c>
      <c r="I25" s="34">
        <v>96</v>
      </c>
      <c r="J25" s="34">
        <f t="shared" si="18"/>
        <v>192</v>
      </c>
      <c r="K25" s="62" t="s">
        <v>182</v>
      </c>
      <c r="L25" s="62">
        <v>42</v>
      </c>
      <c r="M25" s="62"/>
      <c r="N25" s="59"/>
      <c r="O25" s="59"/>
      <c r="P25" s="40"/>
      <c r="Q25" s="59"/>
      <c r="R25" s="59"/>
    </row>
    <row r="26">
      <c r="A26" s="61">
        <v>2</v>
      </c>
      <c r="B26" s="31" t="s">
        <v>183</v>
      </c>
      <c r="C26" s="62"/>
      <c r="D26" s="62"/>
      <c r="E26" s="34">
        <v>106</v>
      </c>
      <c r="F26" s="34" t="s">
        <v>42</v>
      </c>
      <c r="G26" s="34">
        <v>32</v>
      </c>
      <c r="H26" s="35" t="s">
        <v>23</v>
      </c>
      <c r="I26" s="34">
        <v>79</v>
      </c>
      <c r="J26" s="34">
        <f t="shared" si="18"/>
        <v>158</v>
      </c>
      <c r="K26" s="62" t="s">
        <v>175</v>
      </c>
      <c r="L26" s="62">
        <v>33</v>
      </c>
      <c r="M26" s="62"/>
      <c r="N26" s="59"/>
      <c r="O26" s="59"/>
      <c r="P26" s="59"/>
      <c r="Q26" s="59"/>
      <c r="R26" s="59"/>
    </row>
    <row r="27" ht="17.25">
      <c r="A27" s="60" t="s">
        <v>184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59"/>
      <c r="O27" s="59"/>
      <c r="P27" s="59"/>
      <c r="Q27" s="59"/>
      <c r="R27" s="59"/>
    </row>
    <row r="28">
      <c r="A28" s="61">
        <v>1</v>
      </c>
      <c r="B28" s="31" t="s">
        <v>46</v>
      </c>
      <c r="C28" s="62"/>
      <c r="D28" s="62"/>
      <c r="E28" s="34">
        <v>68</v>
      </c>
      <c r="F28" s="34">
        <v>68</v>
      </c>
      <c r="G28" s="34">
        <v>20</v>
      </c>
      <c r="H28" s="35" t="s">
        <v>47</v>
      </c>
      <c r="I28" s="34">
        <v>62</v>
      </c>
      <c r="J28" s="34">
        <f>I28*1.5</f>
        <v>93</v>
      </c>
      <c r="K28" s="62">
        <v>2</v>
      </c>
      <c r="L28" s="63">
        <v>32</v>
      </c>
      <c r="M28" s="62"/>
      <c r="N28" s="59"/>
      <c r="O28" s="59"/>
      <c r="P28" s="59"/>
      <c r="Q28" s="59"/>
      <c r="R28" s="59"/>
    </row>
    <row r="29">
      <c r="A29" s="61">
        <v>1</v>
      </c>
      <c r="B29" s="31" t="s">
        <v>185</v>
      </c>
      <c r="C29" s="62"/>
      <c r="D29" s="62"/>
      <c r="E29" s="34">
        <v>68.900000000000006</v>
      </c>
      <c r="F29" s="34">
        <v>73</v>
      </c>
      <c r="G29" s="34">
        <v>16</v>
      </c>
      <c r="H29" s="35" t="s">
        <v>47</v>
      </c>
      <c r="I29" s="34">
        <v>94</v>
      </c>
      <c r="J29" s="34">
        <f>I29*1</f>
        <v>94</v>
      </c>
      <c r="K29" s="62">
        <v>1</v>
      </c>
      <c r="L29" s="63">
        <v>33</v>
      </c>
      <c r="M29" s="62"/>
      <c r="N29" s="59"/>
      <c r="O29" s="29"/>
      <c r="P29" s="59"/>
      <c r="Q29" s="59"/>
      <c r="R29" s="59"/>
    </row>
    <row r="30">
      <c r="A30" s="61">
        <v>1</v>
      </c>
      <c r="B30" s="31" t="s">
        <v>52</v>
      </c>
      <c r="C30" s="62"/>
      <c r="D30" s="62"/>
      <c r="E30" s="34">
        <v>76.299999999999997</v>
      </c>
      <c r="F30" s="34">
        <v>78</v>
      </c>
      <c r="G30" s="34">
        <v>28</v>
      </c>
      <c r="H30" s="35" t="s">
        <v>53</v>
      </c>
      <c r="I30" s="34">
        <v>56</v>
      </c>
      <c r="J30" s="34">
        <f t="shared" ref="J30:J31" si="19">I30*2.5</f>
        <v>140</v>
      </c>
      <c r="K30" s="62">
        <v>1</v>
      </c>
      <c r="L30" s="63">
        <v>33</v>
      </c>
      <c r="M30" s="62"/>
      <c r="N30" s="59"/>
      <c r="O30" s="59"/>
      <c r="P30" s="59"/>
      <c r="Q30" s="59"/>
      <c r="R30" s="59"/>
    </row>
    <row r="31">
      <c r="A31" s="61">
        <v>2</v>
      </c>
      <c r="B31" s="31" t="s">
        <v>57</v>
      </c>
      <c r="C31" s="62"/>
      <c r="D31" s="62"/>
      <c r="E31" s="34">
        <v>77</v>
      </c>
      <c r="F31" s="34">
        <v>78</v>
      </c>
      <c r="G31" s="34">
        <v>28</v>
      </c>
      <c r="H31" s="35" t="s">
        <v>58</v>
      </c>
      <c r="I31" s="34">
        <v>52</v>
      </c>
      <c r="J31" s="34">
        <f t="shared" si="19"/>
        <v>130</v>
      </c>
      <c r="K31" s="62">
        <v>1</v>
      </c>
      <c r="L31" s="63">
        <v>28</v>
      </c>
      <c r="M31" s="62"/>
      <c r="N31" s="59"/>
      <c r="O31" s="59"/>
      <c r="P31" s="59"/>
      <c r="Q31" s="59"/>
      <c r="R31" s="59"/>
    </row>
    <row r="32">
      <c r="A32" s="61">
        <v>3</v>
      </c>
      <c r="B32" s="31" t="s">
        <v>48</v>
      </c>
      <c r="C32" s="62"/>
      <c r="D32" s="62"/>
      <c r="E32" s="34">
        <v>74.849999999999994</v>
      </c>
      <c r="F32" s="34">
        <v>78</v>
      </c>
      <c r="G32" s="34">
        <v>24</v>
      </c>
      <c r="H32" s="35" t="s">
        <v>49</v>
      </c>
      <c r="I32" s="34">
        <v>61</v>
      </c>
      <c r="J32" s="34">
        <f t="shared" ref="J32:J44" si="20">I32*2</f>
        <v>122</v>
      </c>
      <c r="K32" s="62">
        <v>2</v>
      </c>
      <c r="L32" s="63">
        <v>24</v>
      </c>
      <c r="M32" s="62"/>
      <c r="N32" s="59"/>
      <c r="O32" s="59"/>
      <c r="P32" s="59"/>
      <c r="Q32" s="59"/>
      <c r="R32" s="59"/>
    </row>
    <row r="33">
      <c r="A33" s="61">
        <v>4</v>
      </c>
      <c r="B33" s="31" t="s">
        <v>186</v>
      </c>
      <c r="C33" s="62"/>
      <c r="D33" s="62"/>
      <c r="E33" s="34">
        <v>74.900000000000006</v>
      </c>
      <c r="F33" s="34">
        <v>78</v>
      </c>
      <c r="G33" s="34">
        <v>24</v>
      </c>
      <c r="H33" s="35" t="s">
        <v>35</v>
      </c>
      <c r="I33" s="34">
        <v>58</v>
      </c>
      <c r="J33" s="34">
        <f t="shared" si="20"/>
        <v>116</v>
      </c>
      <c r="K33" s="62">
        <v>2</v>
      </c>
      <c r="L33" s="63">
        <v>22</v>
      </c>
      <c r="M33" s="62"/>
      <c r="N33" s="59"/>
      <c r="O33" s="29"/>
      <c r="P33" s="59"/>
      <c r="Q33" s="59"/>
      <c r="R33" s="59"/>
    </row>
    <row r="34">
      <c r="A34" s="61">
        <v>1</v>
      </c>
      <c r="B34" s="31" t="s">
        <v>60</v>
      </c>
      <c r="C34" s="62"/>
      <c r="D34" s="62"/>
      <c r="E34" s="34">
        <v>84.599999999999994</v>
      </c>
      <c r="F34" s="34">
        <v>85</v>
      </c>
      <c r="G34" s="34">
        <v>24</v>
      </c>
      <c r="H34" s="35" t="s">
        <v>47</v>
      </c>
      <c r="I34" s="34">
        <v>91</v>
      </c>
      <c r="J34" s="34">
        <f t="shared" si="20"/>
        <v>182</v>
      </c>
      <c r="K34" s="62" t="s">
        <v>21</v>
      </c>
      <c r="L34" s="63">
        <v>35</v>
      </c>
      <c r="M34" s="62"/>
      <c r="N34" s="59"/>
      <c r="O34" s="59"/>
      <c r="P34" s="59"/>
      <c r="Q34" s="59"/>
      <c r="R34" s="59"/>
    </row>
    <row r="35">
      <c r="A35" s="61">
        <v>2</v>
      </c>
      <c r="B35" s="31" t="s">
        <v>187</v>
      </c>
      <c r="C35" s="62"/>
      <c r="D35" s="62"/>
      <c r="E35" s="34">
        <v>80.099999999999994</v>
      </c>
      <c r="F35" s="34">
        <v>85</v>
      </c>
      <c r="G35" s="34">
        <v>24</v>
      </c>
      <c r="H35" s="35" t="s">
        <v>37</v>
      </c>
      <c r="I35" s="34">
        <v>71</v>
      </c>
      <c r="J35" s="34">
        <f t="shared" si="20"/>
        <v>142</v>
      </c>
      <c r="K35" s="62">
        <v>1</v>
      </c>
      <c r="L35" s="63">
        <v>28</v>
      </c>
      <c r="M35" s="62"/>
      <c r="N35" s="59"/>
      <c r="O35" s="59"/>
      <c r="P35" s="59"/>
      <c r="Q35" s="59"/>
      <c r="R35" s="59"/>
    </row>
    <row r="36">
      <c r="A36" s="61">
        <v>3</v>
      </c>
      <c r="B36" s="31" t="s">
        <v>63</v>
      </c>
      <c r="C36" s="62"/>
      <c r="D36" s="62"/>
      <c r="E36" s="34">
        <v>84.099999999999994</v>
      </c>
      <c r="F36" s="34">
        <v>85</v>
      </c>
      <c r="G36" s="34">
        <v>24</v>
      </c>
      <c r="H36" s="35" t="s">
        <v>64</v>
      </c>
      <c r="I36" s="34">
        <v>69</v>
      </c>
      <c r="J36" s="34">
        <f t="shared" si="20"/>
        <v>138</v>
      </c>
      <c r="K36" s="62">
        <v>1</v>
      </c>
      <c r="L36" s="63">
        <v>25</v>
      </c>
      <c r="M36" s="62"/>
      <c r="N36" s="59"/>
      <c r="O36" s="59"/>
      <c r="P36" s="59"/>
      <c r="Q36" s="59"/>
      <c r="R36" s="59"/>
    </row>
    <row r="37">
      <c r="A37" s="61">
        <v>4</v>
      </c>
      <c r="B37" s="31" t="s">
        <v>188</v>
      </c>
      <c r="C37" s="62"/>
      <c r="D37" s="62"/>
      <c r="E37" s="34">
        <v>81.599999999999994</v>
      </c>
      <c r="F37" s="34">
        <v>85</v>
      </c>
      <c r="G37" s="34">
        <v>24</v>
      </c>
      <c r="H37" s="35" t="s">
        <v>23</v>
      </c>
      <c r="I37" s="34">
        <v>64</v>
      </c>
      <c r="J37" s="34">
        <f t="shared" si="20"/>
        <v>128</v>
      </c>
      <c r="K37" s="62">
        <v>2</v>
      </c>
      <c r="L37" s="63">
        <v>22</v>
      </c>
      <c r="M37" s="62"/>
      <c r="N37" s="59"/>
      <c r="O37" s="29"/>
      <c r="P37" s="59"/>
      <c r="Q37" s="59"/>
      <c r="R37" s="59"/>
    </row>
    <row r="38">
      <c r="A38" s="61">
        <v>1</v>
      </c>
      <c r="B38" s="31" t="s">
        <v>69</v>
      </c>
      <c r="C38" s="62"/>
      <c r="D38" s="62"/>
      <c r="E38" s="34">
        <v>89.200000000000003</v>
      </c>
      <c r="F38" s="34">
        <v>95</v>
      </c>
      <c r="G38" s="34">
        <v>24</v>
      </c>
      <c r="H38" s="35" t="s">
        <v>32</v>
      </c>
      <c r="I38" s="34">
        <v>71</v>
      </c>
      <c r="J38" s="34">
        <f t="shared" si="20"/>
        <v>142</v>
      </c>
      <c r="K38" s="62">
        <v>1</v>
      </c>
      <c r="L38" s="63">
        <v>33</v>
      </c>
      <c r="M38" s="62"/>
      <c r="N38" s="59"/>
      <c r="O38" s="59"/>
      <c r="P38" s="59"/>
      <c r="Q38" s="59"/>
      <c r="R38" s="59"/>
    </row>
    <row r="39">
      <c r="A39" s="61">
        <v>2</v>
      </c>
      <c r="B39" s="31" t="s">
        <v>70</v>
      </c>
      <c r="C39" s="62"/>
      <c r="D39" s="62"/>
      <c r="E39" s="34">
        <v>94.799999999999997</v>
      </c>
      <c r="F39" s="34">
        <v>95</v>
      </c>
      <c r="G39" s="34">
        <v>24</v>
      </c>
      <c r="H39" s="35" t="s">
        <v>37</v>
      </c>
      <c r="I39" s="34">
        <v>71</v>
      </c>
      <c r="J39" s="34">
        <f t="shared" si="20"/>
        <v>142</v>
      </c>
      <c r="K39" s="62">
        <v>1</v>
      </c>
      <c r="L39" s="63">
        <v>28</v>
      </c>
      <c r="M39" s="62"/>
      <c r="N39" s="59"/>
      <c r="O39" s="59"/>
      <c r="P39" s="59"/>
      <c r="Q39" s="59"/>
      <c r="R39" s="59"/>
    </row>
    <row r="40">
      <c r="A40" s="61">
        <v>3</v>
      </c>
      <c r="B40" s="31" t="s">
        <v>71</v>
      </c>
      <c r="C40" s="62"/>
      <c r="D40" s="62"/>
      <c r="E40" s="34">
        <v>93.200000000000003</v>
      </c>
      <c r="F40" s="34">
        <v>95</v>
      </c>
      <c r="G40" s="34">
        <v>24</v>
      </c>
      <c r="H40" s="35" t="s">
        <v>47</v>
      </c>
      <c r="I40" s="34">
        <v>58</v>
      </c>
      <c r="J40" s="34">
        <f t="shared" si="20"/>
        <v>116</v>
      </c>
      <c r="K40" s="62">
        <v>2</v>
      </c>
      <c r="L40" s="63">
        <v>24</v>
      </c>
      <c r="M40" s="62"/>
      <c r="N40" s="59"/>
      <c r="O40" s="59"/>
      <c r="P40" s="59"/>
      <c r="Q40" s="59"/>
      <c r="R40" s="59"/>
    </row>
    <row r="41">
      <c r="A41" s="61">
        <v>1</v>
      </c>
      <c r="B41" s="31" t="s">
        <v>76</v>
      </c>
      <c r="C41" s="62"/>
      <c r="D41" s="62"/>
      <c r="E41" s="34">
        <v>103.59999999999999</v>
      </c>
      <c r="F41" s="34">
        <v>105</v>
      </c>
      <c r="G41" s="34">
        <v>24</v>
      </c>
      <c r="H41" s="35" t="s">
        <v>77</v>
      </c>
      <c r="I41" s="34">
        <v>75</v>
      </c>
      <c r="J41" s="34">
        <f t="shared" si="20"/>
        <v>150</v>
      </c>
      <c r="K41" s="62">
        <v>1</v>
      </c>
      <c r="L41" s="63">
        <v>33</v>
      </c>
      <c r="M41" s="62"/>
      <c r="N41" s="59"/>
      <c r="O41" s="29"/>
      <c r="P41" s="59"/>
      <c r="Q41" s="59"/>
      <c r="R41" s="59"/>
    </row>
    <row r="42">
      <c r="A42" s="61">
        <v>2</v>
      </c>
      <c r="B42" s="31" t="s">
        <v>72</v>
      </c>
      <c r="C42" s="62"/>
      <c r="D42" s="62"/>
      <c r="E42" s="34">
        <v>96.799999999999997</v>
      </c>
      <c r="F42" s="34">
        <v>105</v>
      </c>
      <c r="G42" s="34">
        <v>24</v>
      </c>
      <c r="H42" s="35" t="s">
        <v>35</v>
      </c>
      <c r="I42" s="34">
        <v>70</v>
      </c>
      <c r="J42" s="34">
        <f t="shared" si="20"/>
        <v>140</v>
      </c>
      <c r="K42" s="62">
        <v>2</v>
      </c>
      <c r="L42" s="63">
        <v>27</v>
      </c>
      <c r="M42" s="62"/>
      <c r="N42" s="59"/>
      <c r="O42" s="29"/>
      <c r="P42" s="59"/>
      <c r="Q42" s="59"/>
      <c r="R42" s="59"/>
    </row>
    <row r="43">
      <c r="A43" s="61">
        <v>3</v>
      </c>
      <c r="B43" s="31" t="s">
        <v>189</v>
      </c>
      <c r="C43" s="62"/>
      <c r="D43" s="62"/>
      <c r="E43" s="34">
        <v>97.799999999999997</v>
      </c>
      <c r="F43" s="34">
        <v>105</v>
      </c>
      <c r="G43" s="34">
        <v>24</v>
      </c>
      <c r="H43" s="35" t="s">
        <v>124</v>
      </c>
      <c r="I43" s="34">
        <v>59</v>
      </c>
      <c r="J43" s="34">
        <f t="shared" si="20"/>
        <v>118</v>
      </c>
      <c r="K43" s="62">
        <v>2</v>
      </c>
      <c r="L43" s="63">
        <v>24</v>
      </c>
      <c r="M43" s="62"/>
      <c r="N43" s="59"/>
      <c r="O43" s="59"/>
      <c r="P43" s="59"/>
      <c r="Q43" s="59"/>
      <c r="R43" s="59"/>
    </row>
    <row r="44">
      <c r="A44" s="61">
        <v>4</v>
      </c>
      <c r="B44" s="31" t="s">
        <v>190</v>
      </c>
      <c r="C44" s="62"/>
      <c r="D44" s="62"/>
      <c r="E44" s="34">
        <v>99</v>
      </c>
      <c r="F44" s="34">
        <v>105</v>
      </c>
      <c r="G44" s="34">
        <v>24</v>
      </c>
      <c r="H44" s="35" t="s">
        <v>191</v>
      </c>
      <c r="I44" s="34">
        <v>56</v>
      </c>
      <c r="J44" s="34">
        <f t="shared" si="20"/>
        <v>112</v>
      </c>
      <c r="K44" s="62">
        <v>2</v>
      </c>
      <c r="L44" s="63">
        <v>22</v>
      </c>
      <c r="M44" s="62"/>
      <c r="N44" s="59"/>
      <c r="O44" s="59"/>
      <c r="P44" s="59"/>
      <c r="Q44" s="59"/>
      <c r="R44" s="59"/>
    </row>
    <row r="45">
      <c r="A45" s="61">
        <v>5</v>
      </c>
      <c r="B45" s="31" t="s">
        <v>79</v>
      </c>
      <c r="C45" s="62"/>
      <c r="D45" s="62"/>
      <c r="E45" s="34">
        <v>100.59999999999999</v>
      </c>
      <c r="F45" s="34">
        <v>105</v>
      </c>
      <c r="G45" s="34">
        <v>16</v>
      </c>
      <c r="H45" s="35" t="s">
        <v>80</v>
      </c>
      <c r="I45" s="34">
        <v>80</v>
      </c>
      <c r="J45" s="34">
        <f>I45*1</f>
        <v>80</v>
      </c>
      <c r="K45" s="62">
        <v>3</v>
      </c>
      <c r="L45" s="63">
        <v>19</v>
      </c>
      <c r="M45" s="62"/>
      <c r="N45" s="59"/>
      <c r="O45" s="59"/>
      <c r="P45" s="59"/>
      <c r="Q45" s="59"/>
      <c r="R45" s="59"/>
    </row>
    <row r="46" ht="17.25">
      <c r="A46" s="60" t="s">
        <v>192</v>
      </c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59"/>
      <c r="O46" s="29"/>
      <c r="P46" s="59"/>
      <c r="Q46" s="59"/>
      <c r="R46" s="59"/>
    </row>
    <row r="47">
      <c r="A47" s="61">
        <v>1</v>
      </c>
      <c r="B47" s="31" t="s">
        <v>193</v>
      </c>
      <c r="C47" s="63"/>
      <c r="D47" s="63"/>
      <c r="E47" s="34">
        <v>51</v>
      </c>
      <c r="F47" s="34">
        <v>58</v>
      </c>
      <c r="G47" s="34">
        <v>8</v>
      </c>
      <c r="H47" s="35" t="s">
        <v>137</v>
      </c>
      <c r="I47" s="34">
        <v>90</v>
      </c>
      <c r="J47" s="34">
        <f t="shared" ref="J47:J48" si="21">I47*1</f>
        <v>90</v>
      </c>
      <c r="K47" s="62"/>
      <c r="L47" s="63">
        <v>30</v>
      </c>
      <c r="M47" s="62"/>
      <c r="N47" s="59"/>
      <c r="O47" s="59"/>
      <c r="P47" s="59"/>
      <c r="Q47" s="59"/>
      <c r="R47" s="59"/>
    </row>
    <row r="48">
      <c r="A48" s="61">
        <v>1</v>
      </c>
      <c r="B48" s="31" t="s">
        <v>85</v>
      </c>
      <c r="C48" s="63"/>
      <c r="D48" s="63"/>
      <c r="E48" s="34">
        <v>64.599999999999994</v>
      </c>
      <c r="F48" s="34">
        <v>68</v>
      </c>
      <c r="G48" s="34">
        <v>8</v>
      </c>
      <c r="H48" s="35" t="s">
        <v>20</v>
      </c>
      <c r="I48" s="34">
        <v>130</v>
      </c>
      <c r="J48" s="34">
        <f t="shared" si="21"/>
        <v>130</v>
      </c>
      <c r="K48" s="62"/>
      <c r="L48" s="63">
        <v>30</v>
      </c>
      <c r="M48" s="62"/>
      <c r="N48" s="59"/>
      <c r="O48" s="59"/>
      <c r="P48" s="59"/>
      <c r="Q48" s="59"/>
      <c r="R48" s="59"/>
    </row>
    <row r="49">
      <c r="A49" s="61">
        <v>1</v>
      </c>
      <c r="B49" s="31" t="s">
        <v>86</v>
      </c>
      <c r="C49" s="63"/>
      <c r="D49" s="63"/>
      <c r="E49" s="34">
        <v>69</v>
      </c>
      <c r="F49" s="34">
        <v>73</v>
      </c>
      <c r="G49" s="34">
        <v>12</v>
      </c>
      <c r="H49" s="35" t="s">
        <v>20</v>
      </c>
      <c r="I49" s="34">
        <v>64</v>
      </c>
      <c r="J49" s="34">
        <f>I49*1.5</f>
        <v>96</v>
      </c>
      <c r="K49" s="62"/>
      <c r="L49" s="63">
        <v>30</v>
      </c>
      <c r="M49" s="62"/>
      <c r="N49" s="59"/>
      <c r="O49" s="59"/>
      <c r="P49" s="59"/>
      <c r="Q49" s="59"/>
      <c r="R49" s="59"/>
    </row>
    <row r="50">
      <c r="A50" s="37"/>
      <c r="B50" s="38"/>
      <c r="C50" s="39"/>
      <c r="D50" s="39"/>
      <c r="E50" s="29"/>
      <c r="F50" s="29"/>
      <c r="G50" s="29"/>
      <c r="H50" s="29"/>
      <c r="I50" s="29"/>
      <c r="J50" s="29"/>
      <c r="K50" s="40"/>
      <c r="L50" s="39"/>
      <c r="M50" s="40"/>
      <c r="N50" s="59"/>
      <c r="O50" s="29"/>
      <c r="P50" s="59"/>
      <c r="Q50" s="59"/>
      <c r="R50" s="59"/>
    </row>
    <row r="51">
      <c r="B51" s="1" t="s">
        <v>88</v>
      </c>
      <c r="D51" s="1" t="s">
        <v>89</v>
      </c>
      <c r="G51" s="1" t="s">
        <v>90</v>
      </c>
      <c r="K51" s="1" t="s">
        <v>91</v>
      </c>
      <c r="N51" s="59"/>
      <c r="O51" s="59"/>
      <c r="P51" s="59"/>
      <c r="Q51" s="59"/>
      <c r="R51" s="59"/>
    </row>
    <row r="52">
      <c r="A52" s="37"/>
      <c r="B52" s="38"/>
      <c r="C52" s="39"/>
      <c r="D52" s="39"/>
      <c r="E52" s="29"/>
      <c r="F52" s="29"/>
      <c r="G52" s="29"/>
      <c r="H52" s="29"/>
      <c r="I52" s="29"/>
      <c r="J52" s="29"/>
      <c r="K52" s="40"/>
      <c r="L52" s="39"/>
      <c r="M52" s="40"/>
      <c r="N52" s="59"/>
      <c r="O52" s="59"/>
      <c r="P52" s="59"/>
      <c r="Q52" s="59"/>
      <c r="R52" s="59"/>
    </row>
    <row r="53">
      <c r="A53" s="58" t="s">
        <v>170</v>
      </c>
      <c r="B53" s="4"/>
      <c r="C53" s="4"/>
      <c r="D53" s="3"/>
      <c r="E53" s="3"/>
      <c r="F53" s="3"/>
      <c r="G53" s="3"/>
      <c r="H53" s="3"/>
      <c r="I53" s="3"/>
      <c r="J53" s="3"/>
      <c r="K53" s="3"/>
      <c r="L53" s="3"/>
      <c r="M53" s="5"/>
      <c r="N53" s="59"/>
      <c r="O53" s="59"/>
      <c r="P53" s="59"/>
      <c r="Q53" s="59"/>
      <c r="R53" s="59"/>
    </row>
    <row r="54" ht="19.5">
      <c r="A54" s="10" t="s">
        <v>1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59"/>
      <c r="O54" s="29"/>
      <c r="P54" s="59"/>
      <c r="Q54" s="59"/>
      <c r="R54" s="59"/>
    </row>
    <row r="55" ht="19.5">
      <c r="A55" s="10" t="s">
        <v>171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59"/>
      <c r="O55" s="59"/>
      <c r="P55" s="59"/>
      <c r="Q55" s="59"/>
      <c r="R55" s="59"/>
    </row>
    <row r="56" ht="19.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59"/>
      <c r="O56" s="59"/>
      <c r="P56" s="59"/>
      <c r="Q56" s="59"/>
      <c r="R56" s="59"/>
    </row>
    <row r="57" ht="21.75">
      <c r="A57" s="13" t="s">
        <v>3</v>
      </c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59"/>
      <c r="O57" s="59"/>
      <c r="P57" s="59"/>
      <c r="Q57" s="59"/>
      <c r="R57" s="59"/>
    </row>
    <row r="58" ht="21.7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59"/>
      <c r="O58" s="29"/>
      <c r="P58" s="59"/>
      <c r="Q58" s="59"/>
      <c r="R58" s="59"/>
    </row>
    <row r="59" ht="21.75">
      <c r="A59" s="16" t="s">
        <v>4</v>
      </c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59"/>
      <c r="O59" s="59"/>
      <c r="P59" s="59"/>
      <c r="Q59" s="59"/>
      <c r="R59" s="59"/>
    </row>
    <row r="60" ht="17.25">
      <c r="A60" s="18" t="s">
        <v>172</v>
      </c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59"/>
      <c r="O60" s="59"/>
      <c r="P60" s="59"/>
      <c r="Q60" s="59"/>
      <c r="R60" s="59"/>
    </row>
    <row r="61" ht="17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59"/>
      <c r="O61" s="59"/>
      <c r="P61" s="59"/>
      <c r="Q61" s="59"/>
      <c r="R61" s="59"/>
    </row>
    <row r="62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59"/>
      <c r="O62" s="29"/>
      <c r="P62" s="59"/>
      <c r="Q62" s="59"/>
      <c r="R62" s="59"/>
    </row>
    <row r="63" ht="21">
      <c r="A63" s="25" t="s">
        <v>6</v>
      </c>
      <c r="B63" s="25" t="s">
        <v>7</v>
      </c>
      <c r="C63" s="25" t="s">
        <v>8</v>
      </c>
      <c r="D63" s="25" t="s">
        <v>9</v>
      </c>
      <c r="E63" s="25" t="s">
        <v>10</v>
      </c>
      <c r="F63" s="25" t="s">
        <v>11</v>
      </c>
      <c r="G63" s="25" t="s">
        <v>12</v>
      </c>
      <c r="H63" s="25" t="s">
        <v>13</v>
      </c>
      <c r="I63" s="25" t="s">
        <v>14</v>
      </c>
      <c r="J63" s="25" t="s">
        <v>15</v>
      </c>
      <c r="K63" s="26" t="s">
        <v>9</v>
      </c>
      <c r="L63" s="26" t="s">
        <v>16</v>
      </c>
      <c r="M63" s="27" t="s">
        <v>17</v>
      </c>
      <c r="N63" s="59"/>
      <c r="O63" s="59"/>
      <c r="P63" s="59"/>
      <c r="Q63" s="59"/>
      <c r="R63" s="59"/>
    </row>
    <row r="64" ht="17.25">
      <c r="A64" s="60" t="s">
        <v>93</v>
      </c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59"/>
      <c r="O64" s="59"/>
      <c r="P64" s="59"/>
      <c r="Q64" s="59"/>
      <c r="R64" s="59"/>
    </row>
    <row r="65">
      <c r="A65" s="61">
        <v>1</v>
      </c>
      <c r="B65" s="31" t="s">
        <v>94</v>
      </c>
      <c r="C65" s="62"/>
      <c r="D65" s="62"/>
      <c r="E65" s="34">
        <v>70.099999999999994</v>
      </c>
      <c r="F65" s="34">
        <v>73</v>
      </c>
      <c r="G65" s="34">
        <v>24</v>
      </c>
      <c r="H65" s="35" t="s">
        <v>20</v>
      </c>
      <c r="I65" s="34">
        <v>61</v>
      </c>
      <c r="J65" s="34">
        <f t="shared" ref="J65:J66" si="22">I65*2</f>
        <v>122</v>
      </c>
      <c r="K65" s="62">
        <v>1</v>
      </c>
      <c r="L65" s="63">
        <v>33</v>
      </c>
      <c r="M65" s="62"/>
      <c r="N65" s="59"/>
      <c r="O65" s="59"/>
      <c r="P65" s="59"/>
      <c r="Q65" s="59"/>
      <c r="R65" s="59"/>
    </row>
    <row r="66">
      <c r="A66" s="61">
        <v>2</v>
      </c>
      <c r="B66" s="31" t="s">
        <v>97</v>
      </c>
      <c r="C66" s="62"/>
      <c r="D66" s="62"/>
      <c r="E66" s="34">
        <v>71.700000000000003</v>
      </c>
      <c r="F66" s="34">
        <v>73</v>
      </c>
      <c r="G66" s="34">
        <v>24</v>
      </c>
      <c r="H66" s="35" t="s">
        <v>98</v>
      </c>
      <c r="I66" s="34">
        <v>60</v>
      </c>
      <c r="J66" s="34">
        <f t="shared" si="22"/>
        <v>120</v>
      </c>
      <c r="K66" s="62">
        <v>1</v>
      </c>
      <c r="L66" s="63">
        <v>28</v>
      </c>
      <c r="M66" s="62"/>
      <c r="N66" s="59"/>
      <c r="O66" s="29"/>
      <c r="P66" s="59"/>
      <c r="Q66" s="59"/>
      <c r="R66" s="59"/>
    </row>
    <row r="67">
      <c r="A67" s="61">
        <v>3</v>
      </c>
      <c r="B67" s="31" t="s">
        <v>99</v>
      </c>
      <c r="C67" s="62"/>
      <c r="D67" s="62"/>
      <c r="E67" s="34">
        <v>72.799999999999997</v>
      </c>
      <c r="F67" s="34">
        <v>73</v>
      </c>
      <c r="G67" s="34">
        <v>16</v>
      </c>
      <c r="H67" s="35" t="s">
        <v>100</v>
      </c>
      <c r="I67" s="34">
        <v>70</v>
      </c>
      <c r="J67" s="34">
        <f>I67*1</f>
        <v>70</v>
      </c>
      <c r="K67" s="62">
        <v>3</v>
      </c>
      <c r="L67" s="63">
        <v>23</v>
      </c>
      <c r="M67" s="62"/>
      <c r="N67" s="59"/>
      <c r="O67" s="59"/>
      <c r="P67" s="59"/>
      <c r="Q67" s="59"/>
      <c r="R67" s="59"/>
    </row>
    <row r="68">
      <c r="A68" s="61">
        <v>1</v>
      </c>
      <c r="B68" s="31" t="s">
        <v>33</v>
      </c>
      <c r="C68" s="62"/>
      <c r="D68" s="62"/>
      <c r="E68" s="34">
        <v>77.950000000000003</v>
      </c>
      <c r="F68" s="34">
        <v>78</v>
      </c>
      <c r="G68" s="34">
        <v>24</v>
      </c>
      <c r="H68" s="35" t="s">
        <v>32</v>
      </c>
      <c r="I68" s="34">
        <v>93</v>
      </c>
      <c r="J68" s="34">
        <f>I68*2</f>
        <v>186</v>
      </c>
      <c r="K68" s="62" t="s">
        <v>21</v>
      </c>
      <c r="L68" s="63">
        <v>35</v>
      </c>
      <c r="M68" s="62"/>
      <c r="N68" s="59"/>
      <c r="O68" s="59"/>
      <c r="P68" s="59"/>
      <c r="Q68" s="59"/>
      <c r="R68" s="59"/>
    </row>
    <row r="69">
      <c r="A69" s="61">
        <v>2</v>
      </c>
      <c r="B69" s="31" t="s">
        <v>101</v>
      </c>
      <c r="C69" s="62"/>
      <c r="D69" s="62"/>
      <c r="E69" s="34">
        <v>78</v>
      </c>
      <c r="F69" s="34">
        <v>78</v>
      </c>
      <c r="G69" s="34">
        <v>20</v>
      </c>
      <c r="H69" s="35" t="s">
        <v>102</v>
      </c>
      <c r="I69" s="34">
        <v>67</v>
      </c>
      <c r="J69" s="34">
        <f t="shared" ref="J69:J70" si="23">I69*1.5</f>
        <v>100.5</v>
      </c>
      <c r="K69" s="62">
        <v>2</v>
      </c>
      <c r="L69" s="63">
        <v>27</v>
      </c>
      <c r="M69" s="62"/>
      <c r="N69" s="59"/>
      <c r="O69" s="59"/>
      <c r="P69" s="59"/>
      <c r="Q69" s="59"/>
      <c r="R69" s="59"/>
    </row>
    <row r="70">
      <c r="A70" s="61">
        <v>3</v>
      </c>
      <c r="B70" s="31" t="s">
        <v>103</v>
      </c>
      <c r="C70" s="62"/>
      <c r="D70" s="62"/>
      <c r="E70" s="34">
        <v>73.349999999999994</v>
      </c>
      <c r="F70" s="34">
        <v>78</v>
      </c>
      <c r="G70" s="34">
        <v>20</v>
      </c>
      <c r="H70" s="35" t="s">
        <v>20</v>
      </c>
      <c r="I70" s="34">
        <v>63</v>
      </c>
      <c r="J70" s="34">
        <f t="shared" si="23"/>
        <v>94.5</v>
      </c>
      <c r="K70" s="62">
        <v>2</v>
      </c>
      <c r="L70" s="63">
        <v>24</v>
      </c>
      <c r="M70" s="62"/>
      <c r="N70" s="59"/>
      <c r="O70" s="59"/>
      <c r="P70" s="59"/>
      <c r="Q70" s="59"/>
      <c r="R70" s="59"/>
    </row>
    <row r="71">
      <c r="A71" s="61">
        <v>1</v>
      </c>
      <c r="B71" s="31" t="s">
        <v>106</v>
      </c>
      <c r="C71" s="62"/>
      <c r="D71" s="62"/>
      <c r="E71" s="34">
        <v>83.700000000000003</v>
      </c>
      <c r="F71" s="34">
        <v>85</v>
      </c>
      <c r="G71" s="34">
        <v>24</v>
      </c>
      <c r="H71" s="35" t="s">
        <v>107</v>
      </c>
      <c r="I71" s="34">
        <v>72</v>
      </c>
      <c r="J71" s="34">
        <f t="shared" ref="J71:J72" si="24">I71*2</f>
        <v>144</v>
      </c>
      <c r="K71" s="62">
        <v>1</v>
      </c>
      <c r="L71" s="63">
        <v>33</v>
      </c>
      <c r="M71" s="62"/>
      <c r="N71" s="59"/>
      <c r="O71" s="59"/>
      <c r="P71" s="59"/>
      <c r="Q71" s="59"/>
      <c r="R71" s="59"/>
    </row>
    <row r="72">
      <c r="A72" s="61">
        <v>2</v>
      </c>
      <c r="B72" s="31" t="s">
        <v>108</v>
      </c>
      <c r="C72" s="62"/>
      <c r="D72" s="62"/>
      <c r="E72" s="34">
        <v>79.299999999999997</v>
      </c>
      <c r="F72" s="34">
        <v>85</v>
      </c>
      <c r="G72" s="35">
        <v>24</v>
      </c>
      <c r="H72" s="35" t="s">
        <v>109</v>
      </c>
      <c r="I72" s="34">
        <v>59</v>
      </c>
      <c r="J72" s="34">
        <f t="shared" si="24"/>
        <v>118</v>
      </c>
      <c r="K72" s="62"/>
      <c r="L72" s="62">
        <v>25</v>
      </c>
      <c r="M72" s="62"/>
      <c r="N72" s="59"/>
      <c r="O72" s="59"/>
      <c r="P72" s="59"/>
      <c r="Q72" s="59"/>
      <c r="R72" s="59"/>
    </row>
    <row r="73">
      <c r="A73" s="61">
        <v>3</v>
      </c>
      <c r="B73" s="31" t="s">
        <v>119</v>
      </c>
      <c r="C73" s="62"/>
      <c r="D73" s="62"/>
      <c r="E73" s="34">
        <v>84.700000000000003</v>
      </c>
      <c r="F73" s="34">
        <v>85</v>
      </c>
      <c r="G73" s="34">
        <v>20</v>
      </c>
      <c r="H73" s="35" t="s">
        <v>120</v>
      </c>
      <c r="I73" s="34">
        <v>60</v>
      </c>
      <c r="J73" s="34">
        <f>I73*1.5</f>
        <v>90</v>
      </c>
      <c r="K73" s="62">
        <v>3</v>
      </c>
      <c r="L73" s="63">
        <v>23</v>
      </c>
      <c r="M73" s="62"/>
      <c r="N73" s="59"/>
      <c r="O73" s="59"/>
      <c r="P73" s="59"/>
      <c r="Q73" s="59"/>
      <c r="R73" s="59"/>
    </row>
    <row r="74">
      <c r="A74" s="61">
        <v>1</v>
      </c>
      <c r="B74" s="31" t="s">
        <v>125</v>
      </c>
      <c r="C74" s="62"/>
      <c r="D74" s="62"/>
      <c r="E74" s="34">
        <v>94.299999999999997</v>
      </c>
      <c r="F74" s="34">
        <v>95</v>
      </c>
      <c r="G74" s="34">
        <v>24</v>
      </c>
      <c r="H74" s="35" t="s">
        <v>126</v>
      </c>
      <c r="I74" s="34">
        <v>89</v>
      </c>
      <c r="J74" s="34">
        <f>I74*2</f>
        <v>178</v>
      </c>
      <c r="K74" s="62" t="s">
        <v>21</v>
      </c>
      <c r="L74" s="63">
        <v>35</v>
      </c>
      <c r="M74" s="62"/>
      <c r="N74" s="59"/>
      <c r="O74" s="59"/>
      <c r="P74" s="59"/>
      <c r="Q74" s="59"/>
      <c r="R74" s="59"/>
    </row>
    <row r="75">
      <c r="A75" s="61">
        <v>2</v>
      </c>
      <c r="B75" s="31" t="s">
        <v>113</v>
      </c>
      <c r="C75" s="62"/>
      <c r="D75" s="62"/>
      <c r="E75" s="34">
        <v>94.25</v>
      </c>
      <c r="F75" s="34">
        <v>95</v>
      </c>
      <c r="G75" s="34">
        <v>20</v>
      </c>
      <c r="H75" s="35" t="s">
        <v>20</v>
      </c>
      <c r="I75" s="34">
        <v>90</v>
      </c>
      <c r="J75" s="34">
        <f t="shared" ref="J75:J76" si="25">I75*1.5</f>
        <v>135</v>
      </c>
      <c r="K75" s="62">
        <v>1</v>
      </c>
      <c r="L75" s="63">
        <v>28</v>
      </c>
      <c r="M75" s="62"/>
      <c r="N75" s="59"/>
      <c r="O75" s="59"/>
      <c r="P75" s="59"/>
      <c r="Q75" s="59"/>
      <c r="R75" s="59"/>
    </row>
    <row r="76">
      <c r="A76" s="61">
        <v>3</v>
      </c>
      <c r="B76" s="31" t="s">
        <v>118</v>
      </c>
      <c r="C76" s="62"/>
      <c r="D76" s="62"/>
      <c r="E76" s="34">
        <v>87</v>
      </c>
      <c r="F76" s="34">
        <v>95</v>
      </c>
      <c r="G76" s="34">
        <v>20</v>
      </c>
      <c r="H76" s="35" t="s">
        <v>47</v>
      </c>
      <c r="I76" s="34">
        <v>87</v>
      </c>
      <c r="J76" s="34">
        <f t="shared" si="25"/>
        <v>130.5</v>
      </c>
      <c r="K76" s="62">
        <v>1</v>
      </c>
      <c r="L76" s="63">
        <v>25</v>
      </c>
      <c r="M76" s="62"/>
      <c r="N76" s="59"/>
      <c r="O76" s="59"/>
      <c r="P76" s="59"/>
      <c r="Q76" s="59"/>
      <c r="R76" s="59"/>
    </row>
    <row r="77">
      <c r="A77" s="61">
        <v>4</v>
      </c>
      <c r="B77" s="31" t="s">
        <v>114</v>
      </c>
      <c r="C77" s="62"/>
      <c r="D77" s="62"/>
      <c r="E77" s="34">
        <v>92.099999999999994</v>
      </c>
      <c r="F77" s="34">
        <v>95</v>
      </c>
      <c r="G77" s="34">
        <v>16</v>
      </c>
      <c r="H77" s="35" t="s">
        <v>115</v>
      </c>
      <c r="I77" s="34">
        <v>80</v>
      </c>
      <c r="J77" s="34">
        <f>I77*1</f>
        <v>80</v>
      </c>
      <c r="K77" s="62">
        <v>3</v>
      </c>
      <c r="L77" s="63">
        <v>21</v>
      </c>
      <c r="M77" s="62"/>
      <c r="N77" s="59"/>
      <c r="O77" s="59"/>
      <c r="P77" s="59"/>
      <c r="Q77" s="59"/>
      <c r="R77" s="59"/>
    </row>
    <row r="78">
      <c r="A78" s="61">
        <v>5</v>
      </c>
      <c r="B78" s="31" t="s">
        <v>194</v>
      </c>
      <c r="C78" s="62"/>
      <c r="D78" s="62"/>
      <c r="E78" s="34">
        <v>89</v>
      </c>
      <c r="F78" s="34">
        <v>95</v>
      </c>
      <c r="G78" s="34">
        <v>12</v>
      </c>
      <c r="H78" s="35" t="s">
        <v>47</v>
      </c>
      <c r="I78" s="34">
        <v>99</v>
      </c>
      <c r="J78" s="34">
        <f>I78*0.5</f>
        <v>49.5</v>
      </c>
      <c r="K78" s="62" t="s">
        <v>195</v>
      </c>
      <c r="L78" s="63">
        <v>21</v>
      </c>
      <c r="M78" s="62"/>
      <c r="N78" s="59"/>
      <c r="O78" s="59"/>
      <c r="P78" s="59"/>
      <c r="Q78" s="59"/>
      <c r="R78" s="59"/>
    </row>
    <row r="79">
      <c r="A79" s="61">
        <v>1</v>
      </c>
      <c r="B79" s="31" t="s">
        <v>196</v>
      </c>
      <c r="C79" s="62"/>
      <c r="D79" s="62"/>
      <c r="E79" s="34">
        <v>98.400000000000006</v>
      </c>
      <c r="F79" s="34" t="s">
        <v>123</v>
      </c>
      <c r="G79" s="34">
        <v>24</v>
      </c>
      <c r="H79" s="35" t="s">
        <v>47</v>
      </c>
      <c r="I79" s="34">
        <v>93</v>
      </c>
      <c r="J79" s="34">
        <f t="shared" ref="J79:J81" si="26">I79*2</f>
        <v>186</v>
      </c>
      <c r="K79" s="62" t="s">
        <v>21</v>
      </c>
      <c r="L79" s="63">
        <v>35</v>
      </c>
      <c r="M79" s="62"/>
      <c r="N79" s="59"/>
      <c r="O79" s="59"/>
      <c r="P79" s="59"/>
      <c r="Q79" s="59"/>
      <c r="R79" s="59"/>
    </row>
    <row r="80">
      <c r="A80" s="61">
        <v>2</v>
      </c>
      <c r="B80" s="31" t="s">
        <v>122</v>
      </c>
      <c r="C80" s="62"/>
      <c r="D80" s="62"/>
      <c r="E80" s="34">
        <v>105.59999999999999</v>
      </c>
      <c r="F80" s="34" t="s">
        <v>123</v>
      </c>
      <c r="G80" s="34">
        <v>24</v>
      </c>
      <c r="H80" s="35" t="s">
        <v>124</v>
      </c>
      <c r="I80" s="34">
        <v>89</v>
      </c>
      <c r="J80" s="34">
        <f t="shared" si="26"/>
        <v>178</v>
      </c>
      <c r="K80" s="62">
        <v>1</v>
      </c>
      <c r="L80" s="63">
        <v>28</v>
      </c>
      <c r="M80" s="62"/>
      <c r="N80" s="59"/>
      <c r="O80" s="59"/>
      <c r="P80" s="59"/>
      <c r="Q80" s="59"/>
      <c r="R80" s="59"/>
    </row>
    <row r="81">
      <c r="A81" s="61">
        <v>3</v>
      </c>
      <c r="B81" s="31" t="s">
        <v>129</v>
      </c>
      <c r="C81" s="62"/>
      <c r="D81" s="62"/>
      <c r="E81" s="34">
        <v>122.09999999999999</v>
      </c>
      <c r="F81" s="34" t="s">
        <v>123</v>
      </c>
      <c r="G81" s="34">
        <v>24</v>
      </c>
      <c r="H81" s="35" t="s">
        <v>130</v>
      </c>
      <c r="I81" s="34">
        <v>67</v>
      </c>
      <c r="J81" s="34">
        <f t="shared" si="26"/>
        <v>134</v>
      </c>
      <c r="K81" s="62">
        <v>2</v>
      </c>
      <c r="L81" s="63">
        <v>24</v>
      </c>
      <c r="M81" s="62"/>
      <c r="N81" s="59"/>
      <c r="O81" s="59"/>
      <c r="P81" s="59"/>
      <c r="Q81" s="59"/>
      <c r="R81" s="59"/>
    </row>
    <row r="82" ht="18.75">
      <c r="A82" s="60" t="s">
        <v>133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59"/>
      <c r="O82" s="59"/>
      <c r="P82" s="59"/>
      <c r="Q82" s="59"/>
      <c r="R82" s="59"/>
    </row>
    <row r="83">
      <c r="A83" s="61">
        <v>1</v>
      </c>
      <c r="B83" s="31" t="s">
        <v>136</v>
      </c>
      <c r="C83" s="64"/>
      <c r="D83" s="64"/>
      <c r="E83" s="34">
        <v>70.400000000000006</v>
      </c>
      <c r="F83" s="34" t="s">
        <v>87</v>
      </c>
      <c r="G83" s="34">
        <v>10</v>
      </c>
      <c r="H83" s="35" t="s">
        <v>137</v>
      </c>
      <c r="I83" s="34">
        <v>90</v>
      </c>
      <c r="J83" s="34">
        <f>I83*1.3</f>
        <v>117</v>
      </c>
      <c r="K83" s="63"/>
      <c r="L83" s="63">
        <v>30</v>
      </c>
      <c r="M83" s="64"/>
      <c r="N83" s="59"/>
      <c r="O83" s="59"/>
      <c r="P83" s="59"/>
      <c r="Q83" s="59"/>
      <c r="R83" s="59"/>
    </row>
    <row r="84" s="1" customFormat="1" ht="18" customHeight="1">
      <c r="A84" s="28" t="s">
        <v>138</v>
      </c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R84" s="2"/>
    </row>
    <row r="85" s="1" customFormat="1" ht="15" customHeight="1">
      <c r="A85" s="30">
        <v>1</v>
      </c>
      <c r="B85" s="31" t="s">
        <v>140</v>
      </c>
      <c r="C85" s="45"/>
      <c r="D85" s="45"/>
      <c r="E85" s="34">
        <v>54.100000000000001</v>
      </c>
      <c r="F85" s="34">
        <v>58</v>
      </c>
      <c r="G85" s="34">
        <v>12</v>
      </c>
      <c r="H85" s="35" t="s">
        <v>120</v>
      </c>
      <c r="I85" s="34">
        <v>85</v>
      </c>
      <c r="J85" s="36">
        <f t="shared" ref="J85:J87" si="27">I85*0.8</f>
        <v>68</v>
      </c>
      <c r="K85" s="36" t="s">
        <v>197</v>
      </c>
      <c r="L85" s="36">
        <v>33</v>
      </c>
      <c r="M85" s="45"/>
      <c r="R85" s="2"/>
    </row>
    <row r="86" s="1" customFormat="1" ht="15" customHeight="1">
      <c r="A86" s="30">
        <v>2</v>
      </c>
      <c r="B86" s="31" t="s">
        <v>198</v>
      </c>
      <c r="C86" s="45"/>
      <c r="D86" s="45"/>
      <c r="E86" s="34">
        <v>58</v>
      </c>
      <c r="F86" s="34">
        <v>58</v>
      </c>
      <c r="G86" s="34">
        <v>12</v>
      </c>
      <c r="H86" s="35" t="s">
        <v>199</v>
      </c>
      <c r="I86" s="34">
        <v>62</v>
      </c>
      <c r="J86" s="36">
        <f t="shared" si="27"/>
        <v>49.600000000000001</v>
      </c>
      <c r="K86" s="36" t="s">
        <v>197</v>
      </c>
      <c r="L86" s="36">
        <v>28</v>
      </c>
      <c r="M86" s="45"/>
      <c r="R86" s="2"/>
    </row>
    <row r="87" s="1" customFormat="1" ht="15" customHeight="1">
      <c r="A87" s="30">
        <v>3</v>
      </c>
      <c r="B87" s="31" t="s">
        <v>141</v>
      </c>
      <c r="C87" s="45"/>
      <c r="D87" s="45"/>
      <c r="E87" s="34">
        <v>53.399999999999999</v>
      </c>
      <c r="F87" s="34">
        <v>58</v>
      </c>
      <c r="G87" s="34">
        <v>12</v>
      </c>
      <c r="H87" s="35" t="s">
        <v>120</v>
      </c>
      <c r="I87" s="34">
        <v>51</v>
      </c>
      <c r="J87" s="36">
        <f t="shared" si="27"/>
        <v>40.800000000000004</v>
      </c>
      <c r="K87" s="36" t="s">
        <v>200</v>
      </c>
      <c r="L87" s="36">
        <v>24</v>
      </c>
      <c r="M87" s="45"/>
      <c r="R87" s="2"/>
    </row>
    <row r="88" s="1" customFormat="1" ht="15" customHeight="1">
      <c r="A88" s="30">
        <v>4</v>
      </c>
      <c r="B88" s="31" t="s">
        <v>143</v>
      </c>
      <c r="C88" s="45"/>
      <c r="D88" s="45"/>
      <c r="E88" s="34">
        <v>46</v>
      </c>
      <c r="F88" s="34">
        <v>58</v>
      </c>
      <c r="G88" s="34">
        <v>8</v>
      </c>
      <c r="H88" s="35" t="s">
        <v>120</v>
      </c>
      <c r="I88" s="34">
        <v>53</v>
      </c>
      <c r="J88" s="36">
        <f>I88*0.4</f>
        <v>21.200000000000003</v>
      </c>
      <c r="K88" s="36"/>
      <c r="L88" s="36">
        <v>20</v>
      </c>
      <c r="M88" s="45"/>
      <c r="R88" s="2"/>
    </row>
    <row r="89" s="1" customFormat="1" ht="15" customHeight="1">
      <c r="A89" s="30">
        <v>1</v>
      </c>
      <c r="B89" s="31" t="s">
        <v>201</v>
      </c>
      <c r="C89" s="45"/>
      <c r="D89" s="45"/>
      <c r="E89" s="34">
        <v>67.5</v>
      </c>
      <c r="F89" s="34">
        <v>68</v>
      </c>
      <c r="G89" s="34">
        <v>16</v>
      </c>
      <c r="H89" s="35" t="s">
        <v>202</v>
      </c>
      <c r="I89" s="34">
        <v>90</v>
      </c>
      <c r="J89" s="36">
        <f>I89*1</f>
        <v>90</v>
      </c>
      <c r="K89" s="36">
        <v>1</v>
      </c>
      <c r="L89" s="36">
        <v>33</v>
      </c>
      <c r="M89" s="45"/>
      <c r="R89" s="2"/>
    </row>
    <row r="90" s="1" customFormat="1" ht="15" customHeight="1">
      <c r="A90" s="30">
        <v>2</v>
      </c>
      <c r="B90" s="31" t="s">
        <v>203</v>
      </c>
      <c r="C90" s="45"/>
      <c r="D90" s="45"/>
      <c r="E90" s="34">
        <v>62.799999999999997</v>
      </c>
      <c r="F90" s="34">
        <v>68</v>
      </c>
      <c r="G90" s="34">
        <v>12</v>
      </c>
      <c r="H90" s="35" t="s">
        <v>124</v>
      </c>
      <c r="I90" s="34">
        <v>50</v>
      </c>
      <c r="J90" s="36">
        <f t="shared" ref="J90:J91" si="28">I90*0.8</f>
        <v>40</v>
      </c>
      <c r="K90" s="36" t="s">
        <v>200</v>
      </c>
      <c r="L90" s="36">
        <v>27</v>
      </c>
      <c r="M90" s="45"/>
      <c r="R90" s="2"/>
    </row>
    <row r="91" s="1" customFormat="1" ht="15" customHeight="1">
      <c r="A91" s="30">
        <v>1</v>
      </c>
      <c r="B91" s="31" t="s">
        <v>149</v>
      </c>
      <c r="C91" s="45"/>
      <c r="D91" s="45"/>
      <c r="E91" s="34">
        <v>70.700000000000003</v>
      </c>
      <c r="F91" s="34">
        <v>73</v>
      </c>
      <c r="G91" s="34">
        <v>12</v>
      </c>
      <c r="H91" s="35" t="s">
        <v>120</v>
      </c>
      <c r="I91" s="34">
        <v>64</v>
      </c>
      <c r="J91" s="36">
        <f t="shared" si="28"/>
        <v>51.200000000000003</v>
      </c>
      <c r="K91" s="36" t="s">
        <v>197</v>
      </c>
      <c r="L91" s="36">
        <v>33</v>
      </c>
      <c r="M91" s="45"/>
      <c r="R91" s="2"/>
    </row>
    <row r="92" s="1" customFormat="1" ht="15" customHeight="1">
      <c r="A92" s="30">
        <v>1</v>
      </c>
      <c r="B92" s="31" t="s">
        <v>152</v>
      </c>
      <c r="C92" s="45"/>
      <c r="D92" s="45"/>
      <c r="E92" s="34">
        <v>117.8</v>
      </c>
      <c r="F92" s="34" t="s">
        <v>151</v>
      </c>
      <c r="G92" s="34">
        <v>20</v>
      </c>
      <c r="H92" s="35" t="s">
        <v>120</v>
      </c>
      <c r="I92" s="34">
        <v>54</v>
      </c>
      <c r="J92" s="36">
        <f>I92*1.5</f>
        <v>81</v>
      </c>
      <c r="K92" s="36">
        <v>3</v>
      </c>
      <c r="L92" s="36">
        <v>31</v>
      </c>
      <c r="M92" s="45"/>
      <c r="R92" s="2"/>
    </row>
    <row r="93" s="1" customFormat="1" ht="18" customHeight="1">
      <c r="A93" s="28" t="s">
        <v>154</v>
      </c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R93" s="2"/>
    </row>
    <row r="94" s="1" customFormat="1" ht="15" customHeight="1">
      <c r="A94" s="30">
        <v>1</v>
      </c>
      <c r="B94" s="31" t="s">
        <v>204</v>
      </c>
      <c r="C94" s="45"/>
      <c r="D94" s="45"/>
      <c r="E94" s="34">
        <v>56.5</v>
      </c>
      <c r="F94" s="34">
        <v>58</v>
      </c>
      <c r="G94" s="34">
        <v>10</v>
      </c>
      <c r="H94" s="35" t="s">
        <v>199</v>
      </c>
      <c r="I94" s="34">
        <v>49</v>
      </c>
      <c r="J94" s="36">
        <f>I94*1.3</f>
        <v>63.700000000000003</v>
      </c>
      <c r="K94" s="36"/>
      <c r="L94" s="36">
        <v>30</v>
      </c>
      <c r="M94" s="45"/>
      <c r="R94" s="2"/>
    </row>
    <row r="95" s="1" customFormat="1" ht="15" customHeight="1">
      <c r="A95" s="30">
        <v>1</v>
      </c>
      <c r="B95" s="31" t="s">
        <v>156</v>
      </c>
      <c r="C95" s="45"/>
      <c r="D95" s="45"/>
      <c r="E95" s="34">
        <v>65.700000000000003</v>
      </c>
      <c r="F95" s="34">
        <v>68</v>
      </c>
      <c r="G95" s="34">
        <v>12</v>
      </c>
      <c r="H95" s="35" t="s">
        <v>120</v>
      </c>
      <c r="I95" s="34">
        <v>68</v>
      </c>
      <c r="J95" s="36">
        <f>I95*1.5</f>
        <v>102</v>
      </c>
      <c r="K95" s="36" t="s">
        <v>197</v>
      </c>
      <c r="L95" s="36">
        <v>33</v>
      </c>
      <c r="M95" s="45"/>
      <c r="R95" s="2"/>
    </row>
    <row r="96" s="1" customFormat="1" ht="15" customHeight="1">
      <c r="A96" s="30">
        <v>1</v>
      </c>
      <c r="B96" s="31" t="s">
        <v>205</v>
      </c>
      <c r="C96" s="45"/>
      <c r="D96" s="45"/>
      <c r="E96" s="34">
        <v>72</v>
      </c>
      <c r="F96" s="34" t="s">
        <v>87</v>
      </c>
      <c r="G96" s="34">
        <v>10</v>
      </c>
      <c r="H96" s="35" t="s">
        <v>199</v>
      </c>
      <c r="I96" s="34">
        <v>39</v>
      </c>
      <c r="J96" s="36">
        <f>I96*1.3</f>
        <v>50.700000000000003</v>
      </c>
      <c r="K96" s="36"/>
      <c r="L96" s="36">
        <v>30</v>
      </c>
      <c r="M96" s="45"/>
      <c r="R96" s="2"/>
    </row>
    <row r="97" s="1" customFormat="1" ht="18" customHeight="1">
      <c r="A97" s="28" t="s">
        <v>157</v>
      </c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R97" s="2"/>
    </row>
    <row r="98" s="1" customFormat="1" ht="15" customHeight="1">
      <c r="A98" s="30">
        <v>1</v>
      </c>
      <c r="B98" s="31" t="s">
        <v>206</v>
      </c>
      <c r="C98" s="32"/>
      <c r="D98" s="32"/>
      <c r="E98" s="34">
        <v>36</v>
      </c>
      <c r="F98" s="34">
        <v>40</v>
      </c>
      <c r="G98" s="34">
        <v>6</v>
      </c>
      <c r="H98" s="35" t="s">
        <v>120</v>
      </c>
      <c r="I98" s="34">
        <v>56</v>
      </c>
      <c r="J98" s="32">
        <f t="shared" ref="J98:J99" si="29">I98*1</f>
        <v>56</v>
      </c>
      <c r="K98" s="32"/>
      <c r="L98" s="36">
        <v>30</v>
      </c>
      <c r="M98" s="32"/>
      <c r="R98" s="2"/>
    </row>
    <row r="99" s="1" customFormat="1" ht="15" customHeight="1">
      <c r="A99" s="30">
        <v>2</v>
      </c>
      <c r="B99" s="31" t="s">
        <v>159</v>
      </c>
      <c r="C99" s="32"/>
      <c r="D99" s="32"/>
      <c r="E99" s="34">
        <v>28.899999999999999</v>
      </c>
      <c r="F99" s="34">
        <v>40</v>
      </c>
      <c r="G99" s="34">
        <v>6</v>
      </c>
      <c r="H99" s="35" t="s">
        <v>120</v>
      </c>
      <c r="I99" s="34">
        <v>55</v>
      </c>
      <c r="J99" s="32">
        <f t="shared" si="29"/>
        <v>55</v>
      </c>
      <c r="K99" s="32"/>
      <c r="L99" s="36">
        <v>25</v>
      </c>
      <c r="M99" s="32"/>
      <c r="R99" s="2"/>
    </row>
    <row r="100" s="1" customFormat="1" ht="15" customHeight="1">
      <c r="A100" s="30">
        <v>3</v>
      </c>
      <c r="B100" s="31" t="s">
        <v>158</v>
      </c>
      <c r="C100" s="32"/>
      <c r="D100" s="32"/>
      <c r="E100" s="34">
        <v>29.899999999999999</v>
      </c>
      <c r="F100" s="34">
        <v>40</v>
      </c>
      <c r="G100" s="34">
        <v>6</v>
      </c>
      <c r="H100" s="35" t="s">
        <v>32</v>
      </c>
      <c r="I100" s="34">
        <v>45</v>
      </c>
      <c r="J100" s="32">
        <f>I100*1</f>
        <v>45</v>
      </c>
      <c r="K100" s="32"/>
      <c r="L100" s="36">
        <v>22</v>
      </c>
      <c r="M100" s="32"/>
      <c r="Q100" s="29"/>
      <c r="R100" s="2"/>
    </row>
    <row r="101" s="1" customFormat="1" ht="15" customHeight="1">
      <c r="A101" s="30">
        <v>1</v>
      </c>
      <c r="B101" s="31" t="s">
        <v>160</v>
      </c>
      <c r="C101" s="32"/>
      <c r="D101" s="32"/>
      <c r="E101" s="34">
        <v>45.600000000000001</v>
      </c>
      <c r="F101" s="34" t="s">
        <v>161</v>
      </c>
      <c r="G101" s="34">
        <v>12</v>
      </c>
      <c r="H101" s="35" t="s">
        <v>120</v>
      </c>
      <c r="I101" s="34">
        <v>74</v>
      </c>
      <c r="J101" s="32">
        <f t="shared" ref="J101:J102" si="30">I101*2</f>
        <v>148</v>
      </c>
      <c r="K101" s="32" t="s">
        <v>197</v>
      </c>
      <c r="L101" s="36">
        <v>33</v>
      </c>
      <c r="M101" s="32"/>
      <c r="R101" s="2"/>
    </row>
    <row r="102" s="1" customFormat="1" ht="15" customHeight="1">
      <c r="A102" s="30">
        <v>2</v>
      </c>
      <c r="B102" s="31" t="s">
        <v>162</v>
      </c>
      <c r="C102" s="32"/>
      <c r="D102" s="32"/>
      <c r="E102" s="34">
        <v>71.099999999999994</v>
      </c>
      <c r="F102" s="34" t="s">
        <v>161</v>
      </c>
      <c r="G102" s="34">
        <v>12</v>
      </c>
      <c r="H102" s="35" t="s">
        <v>120</v>
      </c>
      <c r="I102" s="34">
        <v>65</v>
      </c>
      <c r="J102" s="32">
        <f t="shared" si="30"/>
        <v>130</v>
      </c>
      <c r="K102" s="32" t="s">
        <v>197</v>
      </c>
      <c r="L102" s="36">
        <v>28</v>
      </c>
      <c r="M102" s="32"/>
      <c r="R102" s="2"/>
    </row>
    <row r="103" s="1" customFormat="1" ht="18" customHeight="1">
      <c r="A103" s="28" t="s">
        <v>165</v>
      </c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R103" s="2"/>
    </row>
    <row r="104" s="1" customFormat="1" ht="15" customHeight="1">
      <c r="A104" s="30">
        <v>1</v>
      </c>
      <c r="B104" s="31" t="s">
        <v>166</v>
      </c>
      <c r="C104" s="36"/>
      <c r="D104" s="36"/>
      <c r="E104" s="34">
        <v>42.700000000000003</v>
      </c>
      <c r="F104" s="34" t="s">
        <v>167</v>
      </c>
      <c r="G104" s="34">
        <v>8</v>
      </c>
      <c r="H104" s="35" t="s">
        <v>120</v>
      </c>
      <c r="I104" s="34">
        <v>61</v>
      </c>
      <c r="J104" s="36">
        <f t="shared" ref="J104:J105" si="31">I104*1.3</f>
        <v>79.299999999999997</v>
      </c>
      <c r="K104" s="32" t="s">
        <v>200</v>
      </c>
      <c r="L104" s="36">
        <v>32</v>
      </c>
      <c r="M104" s="32"/>
      <c r="R104" s="2"/>
    </row>
    <row r="105" s="1" customFormat="1" ht="15" customHeight="1">
      <c r="A105" s="30">
        <v>2</v>
      </c>
      <c r="B105" s="31" t="s">
        <v>168</v>
      </c>
      <c r="C105" s="36"/>
      <c r="D105" s="36"/>
      <c r="E105" s="34">
        <v>55.200000000000003</v>
      </c>
      <c r="F105" s="34" t="s">
        <v>167</v>
      </c>
      <c r="G105" s="34">
        <v>8</v>
      </c>
      <c r="H105" s="35" t="s">
        <v>120</v>
      </c>
      <c r="I105" s="34">
        <v>40</v>
      </c>
      <c r="J105" s="36">
        <f t="shared" si="31"/>
        <v>52</v>
      </c>
      <c r="K105" s="32"/>
      <c r="L105" s="36">
        <v>25</v>
      </c>
      <c r="M105" s="32"/>
      <c r="R105" s="2"/>
    </row>
  </sheetData>
  <sortState ref="B98:J100">
    <sortCondition descending="1" ref="J98:J100"/>
  </sortState>
  <mergeCells count="25">
    <mergeCell ref="A1:B1"/>
    <mergeCell ref="A2:M2"/>
    <mergeCell ref="A3:M3"/>
    <mergeCell ref="A5:M5"/>
    <mergeCell ref="A6:M6"/>
    <mergeCell ref="A7:M7"/>
    <mergeCell ref="A8:M8"/>
    <mergeCell ref="E9:I9"/>
    <mergeCell ref="A12:M12"/>
    <mergeCell ref="A27:M27"/>
    <mergeCell ref="A46:M46"/>
    <mergeCell ref="A53:B53"/>
    <mergeCell ref="A54:M54"/>
    <mergeCell ref="A55:M55"/>
    <mergeCell ref="A57:M57"/>
    <mergeCell ref="A58:M58"/>
    <mergeCell ref="A59:M59"/>
    <mergeCell ref="A60:M60"/>
    <mergeCell ref="A62:M62"/>
    <mergeCell ref="A64:M64"/>
    <mergeCell ref="A82:M82"/>
    <mergeCell ref="A84:M84"/>
    <mergeCell ref="A93:M93"/>
    <mergeCell ref="A97:M97"/>
    <mergeCell ref="A103:M103"/>
  </mergeCells>
  <printOptions headings="0" gridLines="0"/>
  <pageMargins left="0.69999999999999996" right="0.69999999999999996" top="0.75" bottom="0.75" header="0.29999999999999999" footer="0.29999999999999999"/>
  <pageSetup blackAndWhite="0" cellComments="none" copies="1" draft="0" errors="displayed" firstPageNumber="-1" fitToHeight="1" fitToWidth="1" horizontalDpi="360" orientation="portrait" pageOrder="downThenOver" paperSize="9" scale="54" useFirstPageNumber="0" usePrinterDefaults="1" verticalDpi="36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workbookViewId="0" zoomScale="85">
      <selection activeCell="A57" activeCellId="0" sqref="A57:M57"/>
    </sheetView>
  </sheetViews>
  <sheetFormatPr defaultRowHeight="16.5"/>
  <cols>
    <col bestFit="1" customWidth="1" min="1" max="1" style="1" width="6.25"/>
    <col bestFit="1" customWidth="1" min="2" max="2" style="1" width="22.875"/>
    <col bestFit="1" customWidth="1" min="3" max="4" style="1" width="7"/>
    <col bestFit="1" customWidth="1" min="5" max="5" style="1" width="8.125"/>
    <col bestFit="1" customWidth="1" min="6" max="6" style="1" width="6"/>
    <col bestFit="1" customWidth="1" min="7" max="7" style="1" width="6.125"/>
    <col bestFit="1" customWidth="1" min="8" max="8" style="1" width="25.5"/>
    <col bestFit="1" customWidth="1" min="9" max="12" style="1" width="8.25"/>
    <col bestFit="1" customWidth="1" min="13" max="13" style="1" width="22.875"/>
  </cols>
  <sheetData>
    <row r="1">
      <c r="A1" s="58" t="s">
        <v>207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5"/>
    </row>
    <row r="2" ht="19.5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ht="19.5">
      <c r="A3" s="10" t="s">
        <v>208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ht="19.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ht="21.75">
      <c r="A5" s="13" t="s">
        <v>3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</row>
    <row r="6" ht="21.7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</row>
    <row r="7" ht="21.75">
      <c r="A7" s="16" t="s">
        <v>4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O7" s="59"/>
      <c r="P7" s="59"/>
      <c r="Q7" s="59"/>
      <c r="R7" s="59"/>
      <c r="S7" s="59"/>
      <c r="T7" s="59"/>
      <c r="U7" s="59"/>
      <c r="V7" s="59"/>
      <c r="W7" s="59"/>
    </row>
    <row r="8" ht="17.25">
      <c r="A8" s="18" t="s">
        <v>209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O8" s="59"/>
      <c r="P8" s="59"/>
      <c r="Q8" s="59"/>
      <c r="R8" s="59"/>
      <c r="S8" s="59"/>
      <c r="T8" s="59"/>
      <c r="U8" s="59"/>
      <c r="V8" s="59"/>
      <c r="W8" s="59"/>
    </row>
    <row r="9">
      <c r="A9" s="15"/>
      <c r="B9" s="20"/>
      <c r="C9" s="20"/>
      <c r="D9" s="20"/>
      <c r="E9" s="21"/>
      <c r="F9" s="21"/>
      <c r="G9" s="21"/>
      <c r="H9" s="21"/>
      <c r="I9" s="21"/>
      <c r="J9" s="15"/>
      <c r="K9" s="15"/>
      <c r="L9" s="15"/>
      <c r="M9" s="22"/>
      <c r="O9" s="59"/>
      <c r="P9" s="59"/>
      <c r="Q9" s="59"/>
      <c r="R9" s="59"/>
      <c r="S9" s="59"/>
      <c r="T9" s="59"/>
      <c r="U9" s="59"/>
      <c r="V9" s="59"/>
      <c r="W9" s="59"/>
    </row>
    <row r="10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O10" s="59"/>
      <c r="P10" s="59"/>
      <c r="Q10" s="59"/>
      <c r="R10" s="59"/>
      <c r="S10" s="59"/>
      <c r="T10" s="59"/>
      <c r="U10" s="59"/>
      <c r="V10" s="59"/>
      <c r="W10" s="59"/>
    </row>
    <row r="11" ht="21">
      <c r="A11" s="25" t="s">
        <v>6</v>
      </c>
      <c r="B11" s="25" t="s">
        <v>7</v>
      </c>
      <c r="C11" s="25" t="s">
        <v>8</v>
      </c>
      <c r="D11" s="25" t="s">
        <v>9</v>
      </c>
      <c r="E11" s="25" t="s">
        <v>10</v>
      </c>
      <c r="F11" s="25" t="s">
        <v>11</v>
      </c>
      <c r="G11" s="25" t="s">
        <v>12</v>
      </c>
      <c r="H11" s="25" t="s">
        <v>13</v>
      </c>
      <c r="I11" s="25" t="s">
        <v>14</v>
      </c>
      <c r="J11" s="25" t="s">
        <v>15</v>
      </c>
      <c r="K11" s="26" t="s">
        <v>9</v>
      </c>
      <c r="L11" s="26" t="s">
        <v>16</v>
      </c>
      <c r="M11" s="27" t="s">
        <v>17</v>
      </c>
      <c r="O11" s="59"/>
      <c r="P11" s="59"/>
      <c r="Q11" s="59"/>
      <c r="R11" s="59"/>
      <c r="S11" s="59"/>
      <c r="T11" s="59"/>
      <c r="U11" s="59"/>
      <c r="V11" s="59"/>
      <c r="W11" s="59"/>
    </row>
    <row r="12" ht="17.25">
      <c r="A12" s="60" t="s">
        <v>18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O12" s="29"/>
      <c r="P12" s="59"/>
      <c r="Q12" s="59"/>
      <c r="R12" s="59"/>
      <c r="S12" s="59"/>
      <c r="T12" s="59"/>
      <c r="U12" s="59"/>
      <c r="V12" s="59"/>
      <c r="W12" s="59"/>
    </row>
    <row r="13">
      <c r="A13" s="61">
        <v>1</v>
      </c>
      <c r="B13" s="31" t="s">
        <v>210</v>
      </c>
      <c r="C13" s="62"/>
      <c r="D13" s="62"/>
      <c r="E13" s="34">
        <v>68</v>
      </c>
      <c r="F13" s="34">
        <v>68</v>
      </c>
      <c r="G13" s="34">
        <v>24</v>
      </c>
      <c r="H13" s="35" t="s">
        <v>23</v>
      </c>
      <c r="I13" s="34">
        <v>33</v>
      </c>
      <c r="J13" s="34">
        <f>I13*1</f>
        <v>33</v>
      </c>
      <c r="K13" s="62">
        <v>1</v>
      </c>
      <c r="L13" s="62">
        <v>33</v>
      </c>
      <c r="M13" s="62"/>
      <c r="O13" s="59"/>
      <c r="P13" s="59"/>
      <c r="Q13" s="59"/>
      <c r="R13" s="59"/>
      <c r="S13" s="59"/>
      <c r="T13" s="59"/>
      <c r="U13" s="59"/>
      <c r="V13" s="59"/>
      <c r="W13" s="59"/>
    </row>
    <row r="14">
      <c r="A14" s="61">
        <v>1</v>
      </c>
      <c r="B14" s="31" t="s">
        <v>174</v>
      </c>
      <c r="C14" s="62"/>
      <c r="D14" s="62"/>
      <c r="E14" s="34">
        <v>72.900000000000006</v>
      </c>
      <c r="F14" s="34">
        <v>73</v>
      </c>
      <c r="G14" s="34">
        <v>32</v>
      </c>
      <c r="H14" s="35" t="s">
        <v>47</v>
      </c>
      <c r="I14" s="34">
        <v>40</v>
      </c>
      <c r="J14" s="34">
        <f>I14*2</f>
        <v>80</v>
      </c>
      <c r="K14" s="62" t="s">
        <v>175</v>
      </c>
      <c r="L14" s="62">
        <v>38</v>
      </c>
      <c r="M14" s="62"/>
      <c r="O14" s="59"/>
      <c r="P14" s="40"/>
      <c r="Q14" s="59"/>
      <c r="R14" s="59"/>
      <c r="S14" s="59"/>
      <c r="T14" s="59"/>
      <c r="U14" s="59"/>
      <c r="V14" s="59"/>
      <c r="W14" s="59"/>
    </row>
    <row r="15">
      <c r="A15" s="61">
        <v>2</v>
      </c>
      <c r="B15" s="31" t="s">
        <v>211</v>
      </c>
      <c r="C15" s="62"/>
      <c r="D15" s="62"/>
      <c r="E15" s="34">
        <v>72.400000000000006</v>
      </c>
      <c r="F15" s="34">
        <v>73</v>
      </c>
      <c r="G15" s="34">
        <v>28</v>
      </c>
      <c r="H15" s="35" t="s">
        <v>212</v>
      </c>
      <c r="I15" s="34">
        <v>46</v>
      </c>
      <c r="J15" s="34">
        <f t="shared" ref="J15:J17" si="32">I15*1.5</f>
        <v>69</v>
      </c>
      <c r="K15" s="62" t="s">
        <v>175</v>
      </c>
      <c r="L15" s="63">
        <v>33</v>
      </c>
      <c r="M15" s="62"/>
      <c r="O15" s="59"/>
      <c r="P15" s="59"/>
      <c r="Q15" s="59"/>
      <c r="R15" s="59"/>
      <c r="S15" s="59"/>
      <c r="T15" s="59"/>
      <c r="U15" s="59"/>
      <c r="V15" s="59"/>
      <c r="W15" s="59"/>
    </row>
    <row r="16">
      <c r="A16" s="61">
        <v>3</v>
      </c>
      <c r="B16" s="31" t="s">
        <v>173</v>
      </c>
      <c r="C16" s="62"/>
      <c r="D16" s="62"/>
      <c r="E16" s="34">
        <v>72.599999999999994</v>
      </c>
      <c r="F16" s="34">
        <v>73</v>
      </c>
      <c r="G16" s="34">
        <v>28</v>
      </c>
      <c r="H16" s="35" t="s">
        <v>20</v>
      </c>
      <c r="I16" s="34">
        <v>44</v>
      </c>
      <c r="J16" s="34">
        <f t="shared" si="32"/>
        <v>66</v>
      </c>
      <c r="K16" s="62" t="s">
        <v>175</v>
      </c>
      <c r="L16" s="62">
        <v>30</v>
      </c>
      <c r="M16" s="62"/>
      <c r="O16" s="59"/>
      <c r="P16" s="59"/>
      <c r="Q16" s="59"/>
      <c r="R16" s="59"/>
      <c r="S16" s="59"/>
      <c r="T16" s="59"/>
      <c r="U16" s="59"/>
      <c r="V16" s="59"/>
      <c r="W16" s="59"/>
    </row>
    <row r="17">
      <c r="A17" s="61">
        <v>4</v>
      </c>
      <c r="B17" s="31" t="s">
        <v>22</v>
      </c>
      <c r="C17" s="62"/>
      <c r="D17" s="62"/>
      <c r="E17" s="34">
        <v>73</v>
      </c>
      <c r="F17" s="34">
        <v>73</v>
      </c>
      <c r="G17" s="34">
        <v>28</v>
      </c>
      <c r="H17" s="35" t="s">
        <v>23</v>
      </c>
      <c r="I17" s="34">
        <v>39</v>
      </c>
      <c r="J17" s="34">
        <f t="shared" si="32"/>
        <v>58.5</v>
      </c>
      <c r="K17" s="62" t="s">
        <v>21</v>
      </c>
      <c r="L17" s="62">
        <v>25</v>
      </c>
      <c r="M17" s="62"/>
      <c r="O17" s="29"/>
      <c r="P17" s="59"/>
      <c r="Q17" s="59"/>
      <c r="R17" s="59"/>
      <c r="S17" s="59"/>
      <c r="T17" s="59"/>
      <c r="U17" s="59"/>
      <c r="V17" s="59"/>
      <c r="W17" s="59"/>
    </row>
    <row r="18">
      <c r="A18" s="61">
        <v>1</v>
      </c>
      <c r="B18" s="31" t="s">
        <v>27</v>
      </c>
      <c r="C18" s="62"/>
      <c r="D18" s="62"/>
      <c r="E18" s="34">
        <v>77.700000000000003</v>
      </c>
      <c r="F18" s="34">
        <v>78</v>
      </c>
      <c r="G18" s="34">
        <v>32</v>
      </c>
      <c r="H18" s="35" t="s">
        <v>28</v>
      </c>
      <c r="I18" s="34">
        <v>37</v>
      </c>
      <c r="J18" s="34">
        <f t="shared" ref="J18:J19" si="33">I18*2</f>
        <v>74</v>
      </c>
      <c r="K18" s="62" t="s">
        <v>175</v>
      </c>
      <c r="L18" s="62">
        <v>38</v>
      </c>
      <c r="M18" s="62"/>
      <c r="O18" s="59"/>
      <c r="P18" s="59"/>
      <c r="Q18" s="59"/>
      <c r="R18" s="59"/>
      <c r="S18" s="59"/>
      <c r="T18" s="59"/>
      <c r="U18" s="59"/>
      <c r="V18" s="59"/>
      <c r="W18" s="59"/>
    </row>
    <row r="19">
      <c r="A19" s="61">
        <v>1</v>
      </c>
      <c r="B19" s="31" t="s">
        <v>176</v>
      </c>
      <c r="C19" s="62"/>
      <c r="D19" s="62"/>
      <c r="E19" s="34">
        <v>84.599999999999994</v>
      </c>
      <c r="F19" s="34">
        <v>85</v>
      </c>
      <c r="G19" s="34">
        <v>32</v>
      </c>
      <c r="H19" s="35" t="s">
        <v>20</v>
      </c>
      <c r="I19" s="34">
        <v>43</v>
      </c>
      <c r="J19" s="34">
        <f t="shared" si="33"/>
        <v>86</v>
      </c>
      <c r="K19" s="62" t="s">
        <v>175</v>
      </c>
      <c r="L19" s="62">
        <v>38</v>
      </c>
      <c r="M19" s="62"/>
      <c r="O19" s="59"/>
      <c r="P19" s="59"/>
      <c r="Q19" s="59"/>
      <c r="R19" s="59"/>
      <c r="S19" s="59"/>
      <c r="T19" s="59"/>
      <c r="U19" s="59"/>
      <c r="V19" s="59"/>
      <c r="W19" s="59"/>
    </row>
    <row r="20">
      <c r="A20" s="61">
        <v>2</v>
      </c>
      <c r="B20" s="31" t="s">
        <v>213</v>
      </c>
      <c r="C20" s="62"/>
      <c r="D20" s="62"/>
      <c r="E20" s="34">
        <v>80.200000000000003</v>
      </c>
      <c r="F20" s="34">
        <v>85</v>
      </c>
      <c r="G20" s="34">
        <v>28</v>
      </c>
      <c r="H20" s="35" t="s">
        <v>214</v>
      </c>
      <c r="I20" s="34">
        <v>52</v>
      </c>
      <c r="J20" s="34">
        <f t="shared" ref="J20:J21" si="34">I20*1.5</f>
        <v>78</v>
      </c>
      <c r="K20" s="62" t="s">
        <v>175</v>
      </c>
      <c r="L20" s="62">
        <v>33</v>
      </c>
      <c r="M20" s="62"/>
      <c r="O20" s="59"/>
      <c r="P20" s="59"/>
      <c r="Q20" s="59"/>
      <c r="R20" s="59"/>
      <c r="S20" s="59"/>
      <c r="T20" s="59"/>
      <c r="U20" s="59"/>
      <c r="V20" s="59"/>
      <c r="W20" s="59"/>
    </row>
    <row r="21">
      <c r="A21" s="61">
        <v>3</v>
      </c>
      <c r="B21" s="31" t="s">
        <v>215</v>
      </c>
      <c r="C21" s="62"/>
      <c r="D21" s="62"/>
      <c r="E21" s="34">
        <v>84.299999999999997</v>
      </c>
      <c r="F21" s="34">
        <v>85</v>
      </c>
      <c r="G21" s="34">
        <v>28</v>
      </c>
      <c r="H21" s="35" t="s">
        <v>216</v>
      </c>
      <c r="I21" s="34">
        <v>52</v>
      </c>
      <c r="J21" s="34">
        <f t="shared" si="34"/>
        <v>78</v>
      </c>
      <c r="K21" s="62" t="s">
        <v>175</v>
      </c>
      <c r="L21" s="62">
        <v>30</v>
      </c>
      <c r="M21" s="62"/>
      <c r="O21" s="29"/>
      <c r="P21" s="59"/>
      <c r="Q21" s="59"/>
      <c r="R21" s="59"/>
      <c r="S21" s="59"/>
      <c r="T21" s="59"/>
      <c r="U21" s="59"/>
      <c r="V21" s="59"/>
      <c r="W21" s="59"/>
    </row>
    <row r="22">
      <c r="A22" s="61">
        <v>4</v>
      </c>
      <c r="B22" s="31" t="s">
        <v>177</v>
      </c>
      <c r="C22" s="62"/>
      <c r="D22" s="62"/>
      <c r="E22" s="34">
        <v>83</v>
      </c>
      <c r="F22" s="34">
        <v>85</v>
      </c>
      <c r="G22" s="34">
        <v>32</v>
      </c>
      <c r="H22" s="35" t="s">
        <v>28</v>
      </c>
      <c r="I22" s="34">
        <v>32</v>
      </c>
      <c r="J22" s="34">
        <f>I22*2</f>
        <v>64</v>
      </c>
      <c r="K22" s="62" t="s">
        <v>21</v>
      </c>
      <c r="L22" s="62">
        <v>25</v>
      </c>
      <c r="M22" s="62"/>
      <c r="O22" s="59"/>
      <c r="P22" s="59"/>
      <c r="Q22" s="59"/>
      <c r="R22" s="59"/>
      <c r="S22" s="59"/>
      <c r="T22" s="59"/>
      <c r="U22" s="59"/>
      <c r="V22" s="59"/>
      <c r="W22" s="59"/>
    </row>
    <row r="23">
      <c r="A23" s="61">
        <v>1</v>
      </c>
      <c r="B23" s="31" t="s">
        <v>217</v>
      </c>
      <c r="C23" s="62"/>
      <c r="D23" s="62"/>
      <c r="E23" s="34">
        <v>86.400000000000006</v>
      </c>
      <c r="F23" s="34">
        <v>95</v>
      </c>
      <c r="G23" s="34">
        <v>28</v>
      </c>
      <c r="H23" s="35" t="s">
        <v>216</v>
      </c>
      <c r="I23" s="34">
        <v>47</v>
      </c>
      <c r="J23" s="34">
        <f>I23*1.5</f>
        <v>70.5</v>
      </c>
      <c r="K23" s="62" t="s">
        <v>21</v>
      </c>
      <c r="L23" s="62">
        <v>35</v>
      </c>
      <c r="M23" s="62"/>
      <c r="O23" s="59"/>
      <c r="P23" s="59"/>
      <c r="Q23" s="59"/>
      <c r="R23" s="59"/>
      <c r="S23" s="59"/>
      <c r="T23" s="59"/>
      <c r="U23" s="59"/>
      <c r="V23" s="59"/>
      <c r="W23" s="59"/>
    </row>
    <row r="24">
      <c r="A24" s="61">
        <v>2</v>
      </c>
      <c r="B24" s="31" t="s">
        <v>30</v>
      </c>
      <c r="C24" s="62"/>
      <c r="D24" s="62"/>
      <c r="E24" s="34">
        <v>85.799999999999997</v>
      </c>
      <c r="F24" s="34">
        <v>95</v>
      </c>
      <c r="G24" s="34">
        <v>32</v>
      </c>
      <c r="H24" s="35" t="s">
        <v>20</v>
      </c>
      <c r="I24" s="34">
        <v>35</v>
      </c>
      <c r="J24" s="34">
        <f>I24*2</f>
        <v>70</v>
      </c>
      <c r="K24" s="62" t="s">
        <v>21</v>
      </c>
      <c r="L24" s="62">
        <v>30</v>
      </c>
      <c r="M24" s="62"/>
      <c r="O24" s="59"/>
      <c r="P24" s="59"/>
      <c r="Q24" s="59"/>
      <c r="R24" s="59"/>
      <c r="S24" s="59"/>
      <c r="T24" s="59"/>
      <c r="U24" s="59"/>
      <c r="V24" s="59"/>
      <c r="W24" s="59"/>
    </row>
    <row r="25">
      <c r="A25" s="61">
        <v>3</v>
      </c>
      <c r="B25" s="31" t="s">
        <v>179</v>
      </c>
      <c r="C25" s="62"/>
      <c r="D25" s="62"/>
      <c r="E25" s="34">
        <v>89.400000000000006</v>
      </c>
      <c r="F25" s="34">
        <v>95</v>
      </c>
      <c r="G25" s="34">
        <v>28</v>
      </c>
      <c r="H25" s="35" t="s">
        <v>35</v>
      </c>
      <c r="I25" s="34">
        <v>44</v>
      </c>
      <c r="J25" s="34">
        <f>I25*1.5</f>
        <v>66</v>
      </c>
      <c r="K25" s="62" t="s">
        <v>21</v>
      </c>
      <c r="L25" s="62">
        <v>27</v>
      </c>
      <c r="M25" s="62"/>
      <c r="O25" s="29"/>
      <c r="P25" s="59"/>
      <c r="Q25" s="59"/>
      <c r="R25" s="59"/>
      <c r="S25" s="59"/>
      <c r="T25" s="59"/>
      <c r="U25" s="59"/>
      <c r="V25" s="59"/>
      <c r="W25" s="59"/>
    </row>
    <row r="26">
      <c r="A26" s="61">
        <v>1</v>
      </c>
      <c r="B26" s="31" t="s">
        <v>178</v>
      </c>
      <c r="C26" s="62"/>
      <c r="D26" s="62"/>
      <c r="E26" s="34">
        <v>92.900000000000006</v>
      </c>
      <c r="F26" s="34">
        <v>105</v>
      </c>
      <c r="G26" s="34">
        <v>32</v>
      </c>
      <c r="H26" s="35" t="s">
        <v>32</v>
      </c>
      <c r="I26" s="34">
        <v>41</v>
      </c>
      <c r="J26" s="34">
        <f t="shared" ref="J26:J27" si="35">I26*2</f>
        <v>82</v>
      </c>
      <c r="K26" s="62" t="s">
        <v>175</v>
      </c>
      <c r="L26" s="62">
        <v>38</v>
      </c>
      <c r="M26" s="62"/>
      <c r="O26" s="59"/>
      <c r="P26" s="59"/>
      <c r="Q26" s="59"/>
      <c r="R26" s="59"/>
      <c r="S26" s="59"/>
      <c r="T26" s="59"/>
      <c r="U26" s="59"/>
      <c r="V26" s="59"/>
      <c r="W26" s="59"/>
    </row>
    <row r="27">
      <c r="A27" s="61">
        <v>2</v>
      </c>
      <c r="B27" s="31" t="s">
        <v>181</v>
      </c>
      <c r="C27" s="62"/>
      <c r="D27" s="62"/>
      <c r="E27" s="34">
        <v>100.7</v>
      </c>
      <c r="F27" s="34">
        <v>105</v>
      </c>
      <c r="G27" s="34">
        <v>32</v>
      </c>
      <c r="H27" s="35" t="s">
        <v>20</v>
      </c>
      <c r="I27" s="34">
        <v>28</v>
      </c>
      <c r="J27" s="34">
        <f t="shared" si="35"/>
        <v>56</v>
      </c>
      <c r="K27" s="62"/>
      <c r="L27" s="62">
        <v>25</v>
      </c>
      <c r="M27" s="62"/>
      <c r="O27" s="59"/>
      <c r="P27" s="59"/>
      <c r="Q27" s="59"/>
      <c r="R27" s="59"/>
      <c r="S27" s="59"/>
      <c r="T27" s="59"/>
      <c r="U27" s="59"/>
      <c r="V27" s="59"/>
      <c r="W27" s="59"/>
    </row>
    <row r="28">
      <c r="A28" s="61">
        <v>1</v>
      </c>
      <c r="B28" s="31" t="s">
        <v>26</v>
      </c>
      <c r="C28" s="62"/>
      <c r="D28" s="62"/>
      <c r="E28" s="34">
        <v>116.5</v>
      </c>
      <c r="F28" s="34" t="s">
        <v>42</v>
      </c>
      <c r="G28" s="34">
        <v>36</v>
      </c>
      <c r="H28" s="34" t="s">
        <v>25</v>
      </c>
      <c r="I28" s="34">
        <v>46</v>
      </c>
      <c r="J28" s="34">
        <f>I28*2.5</f>
        <v>115</v>
      </c>
      <c r="K28" s="62"/>
      <c r="L28" s="62">
        <v>30</v>
      </c>
      <c r="M28" s="62"/>
      <c r="O28" s="59"/>
      <c r="P28" s="59"/>
      <c r="Q28" s="59"/>
      <c r="R28" s="59"/>
      <c r="S28" s="59"/>
      <c r="T28" s="59"/>
      <c r="U28" s="59"/>
      <c r="V28" s="59"/>
      <c r="W28" s="59"/>
    </row>
    <row r="29" ht="17.25">
      <c r="A29" s="60" t="s">
        <v>184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O29" s="29"/>
      <c r="P29" s="59"/>
      <c r="Q29" s="59"/>
      <c r="R29" s="59"/>
      <c r="S29" s="59"/>
      <c r="T29" s="59"/>
      <c r="U29" s="59"/>
      <c r="V29" s="59"/>
      <c r="W29" s="59"/>
    </row>
    <row r="30">
      <c r="A30" s="61">
        <v>1</v>
      </c>
      <c r="B30" s="31" t="s">
        <v>46</v>
      </c>
      <c r="C30" s="62"/>
      <c r="D30" s="62"/>
      <c r="E30" s="34">
        <v>68</v>
      </c>
      <c r="F30" s="34">
        <v>68</v>
      </c>
      <c r="G30" s="34">
        <v>24</v>
      </c>
      <c r="H30" s="35" t="s">
        <v>47</v>
      </c>
      <c r="I30" s="34">
        <v>40</v>
      </c>
      <c r="J30" s="34">
        <f t="shared" ref="J30:J31" si="36">I30*2</f>
        <v>80</v>
      </c>
      <c r="K30" s="62" t="s">
        <v>21</v>
      </c>
      <c r="L30" s="63">
        <v>35</v>
      </c>
      <c r="M30" s="62"/>
      <c r="O30" s="59"/>
      <c r="P30" s="59"/>
      <c r="Q30" s="59"/>
      <c r="R30" s="59"/>
      <c r="S30" s="59"/>
      <c r="T30" s="59"/>
      <c r="U30" s="59"/>
      <c r="V30" s="59"/>
      <c r="W30" s="59"/>
    </row>
    <row r="31">
      <c r="A31" s="61">
        <v>1</v>
      </c>
      <c r="B31" s="31" t="s">
        <v>218</v>
      </c>
      <c r="C31" s="62"/>
      <c r="D31" s="62"/>
      <c r="E31" s="34">
        <v>72.700000000000003</v>
      </c>
      <c r="F31" s="34">
        <v>73</v>
      </c>
      <c r="G31" s="34">
        <v>24</v>
      </c>
      <c r="H31" s="35" t="s">
        <v>53</v>
      </c>
      <c r="I31" s="34">
        <v>50</v>
      </c>
      <c r="J31" s="34">
        <f t="shared" si="36"/>
        <v>100</v>
      </c>
      <c r="K31" s="62" t="s">
        <v>21</v>
      </c>
      <c r="L31" s="63">
        <v>35</v>
      </c>
      <c r="M31" s="62"/>
      <c r="O31" s="59"/>
      <c r="P31" s="59"/>
      <c r="Q31" s="59"/>
      <c r="R31" s="59"/>
      <c r="S31" s="59"/>
      <c r="T31" s="59"/>
      <c r="U31" s="59"/>
      <c r="V31" s="59"/>
      <c r="W31" s="59"/>
    </row>
    <row r="32">
      <c r="A32" s="61">
        <v>2</v>
      </c>
      <c r="B32" s="31" t="s">
        <v>219</v>
      </c>
      <c r="C32" s="62"/>
      <c r="D32" s="62"/>
      <c r="E32" s="34">
        <v>72</v>
      </c>
      <c r="F32" s="34">
        <v>73</v>
      </c>
      <c r="G32" s="34">
        <v>28</v>
      </c>
      <c r="H32" s="35" t="s">
        <v>23</v>
      </c>
      <c r="I32" s="34">
        <v>35</v>
      </c>
      <c r="J32" s="34">
        <f>I32*2.5</f>
        <v>87.5</v>
      </c>
      <c r="K32" s="62" t="s">
        <v>21</v>
      </c>
      <c r="L32" s="63">
        <v>30</v>
      </c>
      <c r="M32" s="62"/>
      <c r="O32" s="29"/>
      <c r="P32" s="59"/>
      <c r="Q32" s="59"/>
      <c r="R32" s="59"/>
      <c r="S32" s="59"/>
      <c r="T32" s="59"/>
      <c r="U32" s="59"/>
      <c r="V32" s="59"/>
      <c r="W32" s="59"/>
    </row>
    <row r="33">
      <c r="A33" s="61">
        <v>3</v>
      </c>
      <c r="B33" s="31" t="s">
        <v>185</v>
      </c>
      <c r="C33" s="62"/>
      <c r="D33" s="62"/>
      <c r="E33" s="34">
        <v>68.900000000000006</v>
      </c>
      <c r="F33" s="34">
        <v>73</v>
      </c>
      <c r="G33" s="34">
        <v>16</v>
      </c>
      <c r="H33" s="35" t="s">
        <v>47</v>
      </c>
      <c r="I33" s="34">
        <v>61</v>
      </c>
      <c r="J33" s="34">
        <f>I33*1</f>
        <v>61</v>
      </c>
      <c r="K33" s="62">
        <v>1</v>
      </c>
      <c r="L33" s="63">
        <v>25</v>
      </c>
      <c r="M33" s="62"/>
      <c r="O33" s="59"/>
      <c r="P33" s="59"/>
      <c r="Q33" s="59"/>
      <c r="R33" s="59"/>
      <c r="S33" s="59"/>
      <c r="T33" s="59"/>
      <c r="U33" s="59"/>
      <c r="V33" s="59"/>
      <c r="W33" s="59"/>
    </row>
    <row r="34">
      <c r="A34" s="61">
        <v>1</v>
      </c>
      <c r="B34" s="31" t="s">
        <v>220</v>
      </c>
      <c r="C34" s="62"/>
      <c r="D34" s="62"/>
      <c r="E34" s="34">
        <v>77.400000000000006</v>
      </c>
      <c r="F34" s="34">
        <v>78</v>
      </c>
      <c r="G34" s="34">
        <v>24</v>
      </c>
      <c r="H34" s="35" t="s">
        <v>221</v>
      </c>
      <c r="I34" s="34">
        <v>50</v>
      </c>
      <c r="J34" s="34">
        <f t="shared" ref="J34:J37" si="37">I34*2</f>
        <v>100</v>
      </c>
      <c r="K34" s="62" t="s">
        <v>21</v>
      </c>
      <c r="L34" s="63">
        <v>35</v>
      </c>
      <c r="M34" s="62"/>
      <c r="O34" s="59"/>
      <c r="P34" s="59"/>
      <c r="Q34" s="59"/>
      <c r="R34" s="59"/>
      <c r="S34" s="59"/>
      <c r="T34" s="59"/>
      <c r="U34" s="59"/>
      <c r="V34" s="59"/>
      <c r="W34" s="59"/>
    </row>
    <row r="35">
      <c r="A35" s="61">
        <v>2</v>
      </c>
      <c r="B35" s="31" t="s">
        <v>48</v>
      </c>
      <c r="C35" s="62"/>
      <c r="D35" s="62"/>
      <c r="E35" s="34">
        <v>74.5</v>
      </c>
      <c r="F35" s="34">
        <v>78</v>
      </c>
      <c r="G35" s="34">
        <v>24</v>
      </c>
      <c r="H35" s="35" t="s">
        <v>49</v>
      </c>
      <c r="I35" s="34">
        <v>45</v>
      </c>
      <c r="J35" s="34">
        <f t="shared" si="37"/>
        <v>90</v>
      </c>
      <c r="K35" s="62" t="s">
        <v>21</v>
      </c>
      <c r="L35" s="63">
        <v>30</v>
      </c>
      <c r="M35" s="62"/>
      <c r="O35" s="59"/>
      <c r="P35" s="59"/>
      <c r="Q35" s="59"/>
      <c r="R35" s="59"/>
      <c r="S35" s="59"/>
      <c r="T35" s="59"/>
      <c r="U35" s="59"/>
      <c r="V35" s="59"/>
      <c r="W35" s="59"/>
    </row>
    <row r="36">
      <c r="A36" s="61">
        <v>3</v>
      </c>
      <c r="B36" s="31" t="s">
        <v>188</v>
      </c>
      <c r="C36" s="62"/>
      <c r="D36" s="62"/>
      <c r="E36" s="34">
        <v>77.599999999999994</v>
      </c>
      <c r="F36" s="34">
        <v>78</v>
      </c>
      <c r="G36" s="34">
        <v>24</v>
      </c>
      <c r="H36" s="35" t="s">
        <v>23</v>
      </c>
      <c r="I36" s="34">
        <v>43</v>
      </c>
      <c r="J36" s="34">
        <f t="shared" si="37"/>
        <v>86</v>
      </c>
      <c r="K36" s="62">
        <v>1</v>
      </c>
      <c r="L36" s="63">
        <v>25</v>
      </c>
      <c r="M36" s="62"/>
      <c r="O36" s="29"/>
      <c r="P36" s="59"/>
      <c r="Q36" s="59"/>
      <c r="R36" s="59"/>
      <c r="S36" s="59"/>
      <c r="T36" s="59"/>
      <c r="U36" s="59"/>
      <c r="V36" s="59"/>
      <c r="W36" s="59"/>
    </row>
    <row r="37">
      <c r="A37" s="61">
        <v>4</v>
      </c>
      <c r="B37" s="31" t="s">
        <v>186</v>
      </c>
      <c r="C37" s="62"/>
      <c r="D37" s="62"/>
      <c r="E37" s="34">
        <v>76.200000000000003</v>
      </c>
      <c r="F37" s="34">
        <v>78</v>
      </c>
      <c r="G37" s="34">
        <v>24</v>
      </c>
      <c r="H37" s="35" t="s">
        <v>35</v>
      </c>
      <c r="I37" s="34">
        <v>38</v>
      </c>
      <c r="J37" s="34">
        <f t="shared" si="37"/>
        <v>76</v>
      </c>
      <c r="K37" s="62">
        <v>1</v>
      </c>
      <c r="L37" s="63">
        <v>23</v>
      </c>
      <c r="M37" s="62"/>
      <c r="O37" s="59"/>
      <c r="P37" s="59"/>
      <c r="Q37" s="59"/>
      <c r="R37" s="59"/>
      <c r="S37" s="59"/>
      <c r="T37" s="59"/>
      <c r="U37" s="59"/>
      <c r="V37" s="59"/>
      <c r="W37" s="59"/>
    </row>
    <row r="38">
      <c r="A38" s="61">
        <v>5</v>
      </c>
      <c r="B38" s="31" t="s">
        <v>59</v>
      </c>
      <c r="C38" s="62"/>
      <c r="D38" s="62"/>
      <c r="E38" s="34">
        <v>77</v>
      </c>
      <c r="F38" s="34">
        <v>78</v>
      </c>
      <c r="G38" s="34">
        <v>20</v>
      </c>
      <c r="H38" s="35" t="s">
        <v>47</v>
      </c>
      <c r="I38" s="34">
        <v>45</v>
      </c>
      <c r="J38" s="34">
        <f>I38*1.5</f>
        <v>67.5</v>
      </c>
      <c r="K38" s="62">
        <v>1</v>
      </c>
      <c r="L38" s="63">
        <v>21</v>
      </c>
      <c r="M38" s="62"/>
      <c r="O38" s="59"/>
      <c r="P38" s="59"/>
      <c r="Q38" s="59"/>
      <c r="R38" s="59"/>
      <c r="S38" s="59"/>
      <c r="T38" s="59"/>
      <c r="U38" s="59"/>
      <c r="V38" s="59"/>
      <c r="W38" s="59"/>
    </row>
    <row r="39">
      <c r="A39" s="61">
        <v>1</v>
      </c>
      <c r="B39" s="31" t="s">
        <v>60</v>
      </c>
      <c r="C39" s="62"/>
      <c r="D39" s="62"/>
      <c r="E39" s="34">
        <v>84.700000000000003</v>
      </c>
      <c r="F39" s="34">
        <v>85</v>
      </c>
      <c r="G39" s="34">
        <v>24</v>
      </c>
      <c r="H39" s="35" t="s">
        <v>47</v>
      </c>
      <c r="I39" s="34">
        <v>55</v>
      </c>
      <c r="J39" s="34">
        <f t="shared" ref="J39:J40" si="38">I39*2</f>
        <v>110</v>
      </c>
      <c r="K39" s="62" t="s">
        <v>21</v>
      </c>
      <c r="L39" s="63">
        <v>35</v>
      </c>
      <c r="M39" s="62"/>
      <c r="O39" s="59"/>
      <c r="P39" s="59"/>
      <c r="Q39" s="59"/>
      <c r="R39" s="59"/>
      <c r="S39" s="59"/>
      <c r="T39" s="59"/>
      <c r="U39" s="59"/>
      <c r="V39" s="59"/>
      <c r="W39" s="59"/>
    </row>
    <row r="40">
      <c r="A40" s="61">
        <v>2</v>
      </c>
      <c r="B40" s="31" t="s">
        <v>63</v>
      </c>
      <c r="C40" s="62"/>
      <c r="D40" s="62"/>
      <c r="E40" s="34">
        <v>84.799999999999997</v>
      </c>
      <c r="F40" s="34">
        <v>85</v>
      </c>
      <c r="G40" s="34">
        <v>24</v>
      </c>
      <c r="H40" s="35" t="s">
        <v>64</v>
      </c>
      <c r="I40" s="34">
        <v>52</v>
      </c>
      <c r="J40" s="34">
        <f t="shared" si="38"/>
        <v>104</v>
      </c>
      <c r="K40" s="62" t="s">
        <v>21</v>
      </c>
      <c r="L40" s="63">
        <v>30</v>
      </c>
      <c r="M40" s="62"/>
      <c r="O40" s="29"/>
      <c r="P40" s="59"/>
      <c r="Q40" s="59"/>
      <c r="R40" s="59"/>
      <c r="S40" s="59"/>
      <c r="T40" s="59"/>
      <c r="U40" s="59"/>
      <c r="V40" s="59"/>
      <c r="W40" s="59"/>
    </row>
    <row r="41">
      <c r="A41" s="61">
        <v>3</v>
      </c>
      <c r="B41" s="31" t="s">
        <v>222</v>
      </c>
      <c r="C41" s="62"/>
      <c r="D41" s="62"/>
      <c r="E41" s="34">
        <v>81</v>
      </c>
      <c r="F41" s="34">
        <v>85</v>
      </c>
      <c r="G41" s="34">
        <v>20</v>
      </c>
      <c r="H41" s="35" t="s">
        <v>23</v>
      </c>
      <c r="I41" s="34">
        <v>31</v>
      </c>
      <c r="J41" s="34">
        <f>I41*1.5</f>
        <v>46.5</v>
      </c>
      <c r="K41" s="62">
        <v>3</v>
      </c>
      <c r="L41" s="63">
        <v>23</v>
      </c>
      <c r="M41" s="62"/>
      <c r="O41" s="59"/>
      <c r="P41" s="59"/>
      <c r="Q41" s="59"/>
      <c r="R41" s="59"/>
      <c r="S41" s="59"/>
      <c r="T41" s="59"/>
      <c r="U41" s="59"/>
      <c r="V41" s="59"/>
      <c r="W41" s="59"/>
    </row>
    <row r="42">
      <c r="A42" s="61">
        <v>1</v>
      </c>
      <c r="B42" s="31" t="s">
        <v>223</v>
      </c>
      <c r="C42" s="62"/>
      <c r="D42" s="62"/>
      <c r="E42" s="34">
        <v>85.549999999999997</v>
      </c>
      <c r="F42" s="34">
        <v>95</v>
      </c>
      <c r="G42" s="34">
        <v>24</v>
      </c>
      <c r="H42" s="35" t="s">
        <v>224</v>
      </c>
      <c r="I42" s="34">
        <v>50</v>
      </c>
      <c r="J42" s="34">
        <f t="shared" ref="J42:J45" si="39">I42*2</f>
        <v>100</v>
      </c>
      <c r="K42" s="62" t="s">
        <v>21</v>
      </c>
      <c r="L42" s="63">
        <v>35</v>
      </c>
      <c r="M42" s="62"/>
      <c r="O42" s="59"/>
      <c r="P42" s="59"/>
      <c r="Q42" s="59"/>
      <c r="R42" s="59"/>
      <c r="S42" s="59"/>
      <c r="T42" s="59"/>
      <c r="U42" s="59"/>
      <c r="V42" s="59"/>
      <c r="W42" s="59"/>
    </row>
    <row r="43">
      <c r="A43" s="61">
        <v>2</v>
      </c>
      <c r="B43" s="31" t="s">
        <v>69</v>
      </c>
      <c r="C43" s="62"/>
      <c r="D43" s="62"/>
      <c r="E43" s="34">
        <v>88.5</v>
      </c>
      <c r="F43" s="34">
        <v>95</v>
      </c>
      <c r="G43" s="34">
        <v>24</v>
      </c>
      <c r="H43" s="35" t="s">
        <v>32</v>
      </c>
      <c r="I43" s="34">
        <v>45</v>
      </c>
      <c r="J43" s="34">
        <f t="shared" si="39"/>
        <v>90</v>
      </c>
      <c r="K43" s="62">
        <v>1</v>
      </c>
      <c r="L43" s="63">
        <v>28</v>
      </c>
      <c r="M43" s="62"/>
      <c r="O43" s="59"/>
      <c r="P43" s="59"/>
      <c r="Q43" s="59"/>
      <c r="R43" s="59"/>
      <c r="S43" s="59"/>
      <c r="T43" s="59"/>
      <c r="U43" s="59"/>
      <c r="V43" s="59"/>
      <c r="W43" s="59"/>
    </row>
    <row r="44">
      <c r="A44" s="61">
        <v>3</v>
      </c>
      <c r="B44" s="31" t="s">
        <v>70</v>
      </c>
      <c r="C44" s="62"/>
      <c r="D44" s="62"/>
      <c r="E44" s="34">
        <v>93.299999999999997</v>
      </c>
      <c r="F44" s="34">
        <v>95</v>
      </c>
      <c r="G44" s="34">
        <v>24</v>
      </c>
      <c r="H44" s="35" t="s">
        <v>37</v>
      </c>
      <c r="I44" s="34">
        <v>44</v>
      </c>
      <c r="J44" s="34">
        <f t="shared" si="39"/>
        <v>88</v>
      </c>
      <c r="K44" s="62">
        <v>1</v>
      </c>
      <c r="L44" s="63">
        <v>25</v>
      </c>
      <c r="M44" s="62"/>
      <c r="O44" s="29"/>
      <c r="P44" s="59"/>
      <c r="Q44" s="59"/>
      <c r="R44" s="59"/>
      <c r="S44" s="59"/>
      <c r="T44" s="59"/>
      <c r="U44" s="59"/>
      <c r="V44" s="59"/>
      <c r="W44" s="59"/>
    </row>
    <row r="45">
      <c r="A45" s="61">
        <v>1</v>
      </c>
      <c r="B45" s="31" t="s">
        <v>72</v>
      </c>
      <c r="C45" s="62"/>
      <c r="D45" s="62"/>
      <c r="E45" s="34">
        <v>97</v>
      </c>
      <c r="F45" s="34">
        <v>105</v>
      </c>
      <c r="G45" s="34">
        <v>24</v>
      </c>
      <c r="H45" s="35" t="s">
        <v>35</v>
      </c>
      <c r="I45" s="34">
        <v>49</v>
      </c>
      <c r="J45" s="34">
        <f t="shared" si="39"/>
        <v>98</v>
      </c>
      <c r="K45" s="62">
        <v>1</v>
      </c>
      <c r="L45" s="63">
        <v>33</v>
      </c>
      <c r="M45" s="62"/>
      <c r="O45" s="59"/>
      <c r="P45" s="59"/>
      <c r="Q45" s="59"/>
      <c r="R45" s="59"/>
      <c r="S45" s="59"/>
      <c r="T45" s="59"/>
      <c r="U45" s="59"/>
      <c r="V45" s="59"/>
      <c r="W45" s="59"/>
    </row>
    <row r="46">
      <c r="A46" s="61">
        <v>2</v>
      </c>
      <c r="B46" s="31" t="s">
        <v>76</v>
      </c>
      <c r="C46" s="62"/>
      <c r="D46" s="62"/>
      <c r="E46" s="34">
        <v>101.40000000000001</v>
      </c>
      <c r="F46" s="34">
        <v>105</v>
      </c>
      <c r="G46" s="34">
        <v>28</v>
      </c>
      <c r="H46" s="35" t="s">
        <v>77</v>
      </c>
      <c r="I46" s="34">
        <v>35</v>
      </c>
      <c r="J46" s="34">
        <f>I46*2.5</f>
        <v>87.5</v>
      </c>
      <c r="K46" s="62">
        <v>1</v>
      </c>
      <c r="L46" s="63">
        <v>28</v>
      </c>
      <c r="M46" s="62"/>
      <c r="O46" s="59"/>
      <c r="P46" s="59"/>
      <c r="Q46" s="59"/>
      <c r="R46" s="59"/>
      <c r="S46" s="59"/>
      <c r="T46" s="59"/>
      <c r="U46" s="59"/>
      <c r="V46" s="59"/>
      <c r="W46" s="59"/>
    </row>
    <row r="47">
      <c r="A47" s="61">
        <v>3</v>
      </c>
      <c r="B47" s="31" t="s">
        <v>79</v>
      </c>
      <c r="C47" s="62"/>
      <c r="D47" s="62"/>
      <c r="E47" s="34">
        <v>102.45</v>
      </c>
      <c r="F47" s="34">
        <v>105</v>
      </c>
      <c r="G47" s="34">
        <v>16</v>
      </c>
      <c r="H47" s="35" t="s">
        <v>80</v>
      </c>
      <c r="I47" s="34">
        <v>59</v>
      </c>
      <c r="J47" s="34">
        <f>I47*1</f>
        <v>59</v>
      </c>
      <c r="K47" s="62">
        <v>2</v>
      </c>
      <c r="L47" s="63">
        <v>24</v>
      </c>
      <c r="M47" s="62"/>
      <c r="O47" s="59"/>
      <c r="P47" s="59"/>
      <c r="Q47" s="59"/>
      <c r="R47" s="59"/>
      <c r="S47" s="59"/>
      <c r="T47" s="59"/>
      <c r="U47" s="59"/>
      <c r="V47" s="59"/>
      <c r="W47" s="59"/>
    </row>
    <row r="48" ht="17.25">
      <c r="A48" s="60" t="s">
        <v>192</v>
      </c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O48" s="59"/>
      <c r="P48" s="59"/>
      <c r="Q48" s="59"/>
      <c r="R48" s="59"/>
      <c r="S48" s="59"/>
      <c r="T48" s="59"/>
      <c r="U48" s="59"/>
      <c r="V48" s="59"/>
      <c r="W48" s="59"/>
    </row>
    <row r="49">
      <c r="A49" s="61">
        <v>1</v>
      </c>
      <c r="B49" s="31" t="s">
        <v>193</v>
      </c>
      <c r="C49" s="63"/>
      <c r="D49" s="63"/>
      <c r="E49" s="34">
        <v>53.100000000000001</v>
      </c>
      <c r="F49" s="34">
        <v>58</v>
      </c>
      <c r="G49" s="34">
        <v>10</v>
      </c>
      <c r="H49" s="35" t="s">
        <v>137</v>
      </c>
      <c r="I49" s="34">
        <v>54</v>
      </c>
      <c r="J49" s="34">
        <f t="shared" ref="J49:J50" si="40">I49*1.3</f>
        <v>70.200000000000003</v>
      </c>
      <c r="K49" s="62"/>
      <c r="L49" s="63">
        <v>30</v>
      </c>
      <c r="M49" s="62"/>
      <c r="O49" s="29"/>
      <c r="P49" s="59"/>
      <c r="Q49" s="59"/>
      <c r="R49" s="59"/>
      <c r="S49" s="59"/>
      <c r="T49" s="59"/>
      <c r="U49" s="59"/>
      <c r="V49" s="59"/>
      <c r="W49" s="59"/>
    </row>
    <row r="50">
      <c r="A50" s="61">
        <v>1</v>
      </c>
      <c r="B50" s="31" t="s">
        <v>85</v>
      </c>
      <c r="C50" s="63"/>
      <c r="D50" s="63"/>
      <c r="E50" s="34">
        <v>65.200000000000003</v>
      </c>
      <c r="F50" s="34">
        <v>68</v>
      </c>
      <c r="G50" s="34">
        <v>10</v>
      </c>
      <c r="H50" s="35" t="s">
        <v>20</v>
      </c>
      <c r="I50" s="34">
        <v>70</v>
      </c>
      <c r="J50" s="34">
        <f t="shared" si="40"/>
        <v>91</v>
      </c>
      <c r="K50" s="62"/>
      <c r="L50" s="63">
        <v>30</v>
      </c>
      <c r="M50" s="62"/>
      <c r="O50" s="59"/>
      <c r="P50" s="59"/>
      <c r="Q50" s="59"/>
      <c r="R50" s="59"/>
      <c r="S50" s="59"/>
      <c r="T50" s="59"/>
      <c r="U50" s="59"/>
      <c r="V50" s="59"/>
      <c r="W50" s="59"/>
    </row>
    <row r="51">
      <c r="A51" s="61">
        <v>1</v>
      </c>
      <c r="B51" s="31" t="s">
        <v>86</v>
      </c>
      <c r="C51" s="63"/>
      <c r="D51" s="63"/>
      <c r="E51" s="34">
        <v>68.099999999999994</v>
      </c>
      <c r="F51" s="34">
        <v>73</v>
      </c>
      <c r="G51" s="34">
        <v>12</v>
      </c>
      <c r="H51" s="35" t="s">
        <v>20</v>
      </c>
      <c r="I51" s="34">
        <v>48</v>
      </c>
      <c r="J51" s="34">
        <f>I51*1.5</f>
        <v>72</v>
      </c>
      <c r="K51" s="62"/>
      <c r="L51" s="63">
        <v>30</v>
      </c>
      <c r="M51" s="62"/>
      <c r="O51" s="59"/>
      <c r="P51" s="59"/>
      <c r="Q51" s="59"/>
      <c r="R51" s="59"/>
      <c r="S51" s="59"/>
      <c r="T51" s="59"/>
      <c r="U51" s="59"/>
      <c r="V51" s="59"/>
      <c r="W51" s="59"/>
    </row>
    <row r="52">
      <c r="A52" s="37"/>
      <c r="B52" s="38"/>
      <c r="C52" s="39"/>
      <c r="D52" s="39"/>
      <c r="E52" s="29"/>
      <c r="F52" s="29"/>
      <c r="G52" s="29"/>
      <c r="H52" s="29"/>
      <c r="I52" s="29"/>
      <c r="J52" s="29"/>
      <c r="K52" s="40"/>
      <c r="L52" s="39"/>
      <c r="M52" s="40"/>
      <c r="O52" s="29"/>
      <c r="P52" s="59"/>
      <c r="Q52" s="59"/>
      <c r="R52" s="59"/>
      <c r="S52" s="59"/>
      <c r="T52" s="59"/>
      <c r="U52" s="59"/>
      <c r="V52" s="59"/>
      <c r="W52" s="59"/>
    </row>
    <row r="53">
      <c r="B53" s="1" t="s">
        <v>88</v>
      </c>
      <c r="D53" s="1" t="s">
        <v>89</v>
      </c>
      <c r="G53" s="1" t="s">
        <v>90</v>
      </c>
      <c r="I53" s="29"/>
      <c r="K53" s="1" t="s">
        <v>91</v>
      </c>
      <c r="O53" s="59"/>
      <c r="P53" s="59"/>
      <c r="Q53" s="59"/>
      <c r="R53" s="59"/>
      <c r="S53" s="59"/>
      <c r="T53" s="59"/>
      <c r="U53" s="59"/>
      <c r="V53" s="59"/>
      <c r="W53" s="59"/>
    </row>
    <row r="54">
      <c r="A54" s="37"/>
      <c r="B54" s="38"/>
      <c r="C54" s="39"/>
      <c r="D54" s="39"/>
      <c r="E54" s="29"/>
      <c r="F54" s="29"/>
      <c r="G54" s="29"/>
      <c r="H54" s="29"/>
      <c r="I54" s="29"/>
      <c r="J54" s="29"/>
      <c r="K54" s="40"/>
      <c r="L54" s="39"/>
      <c r="M54" s="40"/>
      <c r="O54" s="59"/>
      <c r="P54" s="59"/>
      <c r="Q54" s="59"/>
      <c r="R54" s="59"/>
      <c r="S54" s="59"/>
      <c r="T54" s="59"/>
      <c r="U54" s="59"/>
      <c r="V54" s="59"/>
      <c r="W54" s="59"/>
    </row>
    <row r="55">
      <c r="A55" s="58" t="s">
        <v>225</v>
      </c>
      <c r="B55" s="4"/>
      <c r="C55" s="4"/>
      <c r="D55" s="3"/>
      <c r="E55" s="3"/>
      <c r="F55" s="3"/>
      <c r="G55" s="3"/>
      <c r="H55" s="3"/>
      <c r="I55" s="29"/>
      <c r="J55" s="3"/>
      <c r="K55" s="3"/>
      <c r="L55" s="3"/>
      <c r="M55" s="5"/>
      <c r="O55" s="29"/>
      <c r="P55" s="59"/>
      <c r="Q55" s="59"/>
      <c r="R55" s="59"/>
      <c r="S55" s="59"/>
      <c r="T55" s="59"/>
      <c r="U55" s="59"/>
      <c r="V55" s="59"/>
      <c r="W55" s="59"/>
    </row>
    <row r="56" ht="19.5">
      <c r="A56" s="10" t="s">
        <v>1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O56" s="59"/>
      <c r="P56" s="59"/>
      <c r="Q56" s="59"/>
      <c r="R56" s="59"/>
      <c r="S56" s="59"/>
      <c r="T56" s="59"/>
      <c r="U56" s="59"/>
      <c r="V56" s="59"/>
      <c r="W56" s="59"/>
    </row>
    <row r="57" ht="19.5">
      <c r="A57" s="10" t="s">
        <v>208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O57" s="59"/>
      <c r="P57" s="59"/>
      <c r="Q57" s="59"/>
      <c r="R57" s="59"/>
      <c r="S57" s="59"/>
      <c r="T57" s="59"/>
      <c r="U57" s="59"/>
      <c r="V57" s="59"/>
      <c r="W57" s="59"/>
    </row>
    <row r="58" ht="19.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O58" s="29"/>
      <c r="P58" s="59"/>
      <c r="Q58" s="59"/>
      <c r="R58" s="59"/>
      <c r="S58" s="59"/>
      <c r="T58" s="59"/>
      <c r="U58" s="59"/>
      <c r="V58" s="59"/>
      <c r="W58" s="59"/>
    </row>
    <row r="59" ht="21.75">
      <c r="A59" s="13" t="s">
        <v>3</v>
      </c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O59" s="59"/>
      <c r="P59" s="59"/>
      <c r="Q59" s="59"/>
      <c r="R59" s="59"/>
      <c r="S59" s="59"/>
      <c r="T59" s="59"/>
      <c r="U59" s="59"/>
      <c r="V59" s="59"/>
      <c r="W59" s="59"/>
    </row>
    <row r="60" ht="21.7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O60" s="59"/>
      <c r="P60" s="59"/>
      <c r="Q60" s="59"/>
      <c r="R60" s="59"/>
      <c r="S60" s="59"/>
      <c r="T60" s="59"/>
      <c r="U60" s="59"/>
      <c r="V60" s="59"/>
      <c r="W60" s="59"/>
    </row>
    <row r="61" ht="21.75">
      <c r="A61" s="16" t="s">
        <v>4</v>
      </c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O61" s="65"/>
      <c r="P61" s="59"/>
      <c r="Q61" s="59"/>
      <c r="R61" s="59"/>
      <c r="S61" s="59"/>
      <c r="T61" s="59"/>
      <c r="U61" s="59"/>
      <c r="V61" s="59"/>
      <c r="W61" s="59"/>
    </row>
    <row r="62" ht="17.25">
      <c r="A62" s="18" t="s">
        <v>209</v>
      </c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O62" s="59"/>
      <c r="P62" s="59"/>
      <c r="Q62" s="59"/>
      <c r="R62" s="59"/>
      <c r="S62" s="59"/>
      <c r="T62" s="59"/>
      <c r="U62" s="59"/>
      <c r="V62" s="59"/>
      <c r="W62" s="59"/>
    </row>
    <row r="63" ht="17.25">
      <c r="A63" s="18"/>
      <c r="B63" s="18"/>
      <c r="C63" s="18"/>
      <c r="D63" s="18"/>
      <c r="E63" s="18"/>
      <c r="F63" s="18"/>
      <c r="G63" s="18"/>
      <c r="H63" s="18"/>
      <c r="I63" s="29"/>
      <c r="J63" s="18"/>
      <c r="K63" s="18"/>
      <c r="L63" s="18"/>
      <c r="M63" s="18"/>
      <c r="O63" s="59"/>
      <c r="P63" s="59"/>
      <c r="Q63" s="59"/>
      <c r="R63" s="59"/>
      <c r="S63" s="59"/>
      <c r="T63" s="59"/>
      <c r="U63" s="59"/>
      <c r="V63" s="59"/>
      <c r="W63" s="59"/>
    </row>
    <row r="64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O64" s="29"/>
      <c r="P64" s="59"/>
      <c r="Q64" s="59"/>
      <c r="R64" s="59"/>
      <c r="S64" s="59"/>
      <c r="T64" s="59"/>
      <c r="U64" s="59"/>
      <c r="V64" s="59"/>
      <c r="W64" s="59"/>
    </row>
    <row r="65" ht="22.5">
      <c r="A65" s="25" t="s">
        <v>6</v>
      </c>
      <c r="B65" s="25" t="s">
        <v>7</v>
      </c>
      <c r="C65" s="25" t="s">
        <v>8</v>
      </c>
      <c r="D65" s="25" t="s">
        <v>9</v>
      </c>
      <c r="E65" s="25" t="s">
        <v>10</v>
      </c>
      <c r="F65" s="25" t="s">
        <v>11</v>
      </c>
      <c r="G65" s="25" t="s">
        <v>12</v>
      </c>
      <c r="H65" s="25" t="s">
        <v>13</v>
      </c>
      <c r="I65" s="25" t="s">
        <v>14</v>
      </c>
      <c r="J65" s="25" t="s">
        <v>15</v>
      </c>
      <c r="K65" s="26" t="s">
        <v>9</v>
      </c>
      <c r="L65" s="26" t="s">
        <v>16</v>
      </c>
      <c r="M65" s="27" t="s">
        <v>17</v>
      </c>
      <c r="O65" s="59"/>
      <c r="P65" s="59"/>
      <c r="Q65" s="59"/>
      <c r="R65" s="59"/>
      <c r="S65" s="59"/>
      <c r="T65" s="59"/>
      <c r="U65" s="59"/>
      <c r="V65" s="59"/>
      <c r="W65" s="59"/>
    </row>
    <row r="66" ht="18.75">
      <c r="A66" s="60" t="s">
        <v>93</v>
      </c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O66" s="59"/>
      <c r="P66" s="59"/>
      <c r="Q66" s="59"/>
      <c r="R66" s="59"/>
      <c r="S66" s="59"/>
      <c r="T66" s="59"/>
      <c r="U66" s="59"/>
      <c r="V66" s="59"/>
      <c r="W66" s="59"/>
    </row>
    <row r="67">
      <c r="A67" s="61">
        <v>1</v>
      </c>
      <c r="B67" s="66" t="s">
        <v>94</v>
      </c>
      <c r="C67" s="62"/>
      <c r="D67" s="62"/>
      <c r="E67" s="34">
        <v>68.799999999999997</v>
      </c>
      <c r="F67" s="34">
        <v>73</v>
      </c>
      <c r="G67" s="34">
        <v>20</v>
      </c>
      <c r="H67" s="35" t="s">
        <v>20</v>
      </c>
      <c r="I67" s="34">
        <v>58</v>
      </c>
      <c r="J67" s="34">
        <f>I67*1.5</f>
        <v>87</v>
      </c>
      <c r="K67" s="62">
        <v>1</v>
      </c>
      <c r="L67" s="63">
        <v>33</v>
      </c>
      <c r="M67" s="62"/>
      <c r="O67" s="59"/>
      <c r="P67" s="59"/>
      <c r="Q67" s="59"/>
      <c r="R67" s="59"/>
      <c r="S67" s="59"/>
      <c r="T67" s="59"/>
      <c r="U67" s="59"/>
      <c r="V67" s="59"/>
      <c r="W67" s="59"/>
    </row>
    <row r="68">
      <c r="A68" s="61">
        <v>2</v>
      </c>
      <c r="B68" s="66" t="s">
        <v>97</v>
      </c>
      <c r="C68" s="62"/>
      <c r="D68" s="62"/>
      <c r="E68" s="34">
        <v>70.700000000000003</v>
      </c>
      <c r="F68" s="34">
        <v>73</v>
      </c>
      <c r="G68" s="34">
        <v>24</v>
      </c>
      <c r="H68" s="35" t="s">
        <v>98</v>
      </c>
      <c r="I68" s="34">
        <v>38</v>
      </c>
      <c r="J68" s="34">
        <f>I68*2</f>
        <v>76</v>
      </c>
      <c r="K68" s="62">
        <v>1</v>
      </c>
      <c r="L68" s="63">
        <v>28</v>
      </c>
      <c r="M68" s="62"/>
      <c r="O68" s="29"/>
      <c r="P68" s="59"/>
      <c r="Q68" s="59"/>
      <c r="R68" s="59"/>
      <c r="S68" s="59"/>
      <c r="T68" s="59"/>
      <c r="U68" s="59"/>
      <c r="V68" s="59"/>
      <c r="W68" s="59"/>
    </row>
    <row r="69">
      <c r="A69" s="61">
        <v>3</v>
      </c>
      <c r="B69" s="66" t="s">
        <v>99</v>
      </c>
      <c r="C69" s="62"/>
      <c r="D69" s="62"/>
      <c r="E69" s="34">
        <v>72.599999999999994</v>
      </c>
      <c r="F69" s="34">
        <v>73</v>
      </c>
      <c r="G69" s="34">
        <v>16</v>
      </c>
      <c r="H69" s="35" t="s">
        <v>100</v>
      </c>
      <c r="I69" s="34">
        <v>60</v>
      </c>
      <c r="J69" s="34">
        <f>I69*1</f>
        <v>60</v>
      </c>
      <c r="K69" s="62">
        <v>1</v>
      </c>
      <c r="L69" s="63">
        <v>25</v>
      </c>
      <c r="M69" s="62"/>
      <c r="O69" s="59"/>
      <c r="P69" s="59"/>
      <c r="Q69" s="59"/>
      <c r="R69" s="59"/>
      <c r="S69" s="59"/>
      <c r="T69" s="59"/>
      <c r="U69" s="59"/>
      <c r="V69" s="59"/>
      <c r="W69" s="59"/>
    </row>
    <row r="70">
      <c r="A70" s="61">
        <v>1</v>
      </c>
      <c r="B70" s="66" t="s">
        <v>33</v>
      </c>
      <c r="C70" s="62"/>
      <c r="D70" s="62"/>
      <c r="E70" s="34">
        <v>77.5</v>
      </c>
      <c r="F70" s="34">
        <v>78</v>
      </c>
      <c r="G70" s="34">
        <v>24</v>
      </c>
      <c r="H70" s="35" t="s">
        <v>32</v>
      </c>
      <c r="I70" s="34">
        <v>62</v>
      </c>
      <c r="J70" s="34">
        <f t="shared" ref="J70:J73" si="41">I70*2</f>
        <v>124</v>
      </c>
      <c r="K70" s="62" t="s">
        <v>21</v>
      </c>
      <c r="L70" s="63">
        <v>35</v>
      </c>
      <c r="M70" s="62"/>
      <c r="O70" s="59"/>
      <c r="P70" s="59"/>
      <c r="Q70" s="59"/>
      <c r="R70" s="59"/>
      <c r="S70" s="59"/>
      <c r="T70" s="59"/>
      <c r="U70" s="59"/>
      <c r="V70" s="59"/>
      <c r="W70" s="59"/>
    </row>
    <row r="71">
      <c r="A71" s="61">
        <v>2</v>
      </c>
      <c r="B71" s="66" t="s">
        <v>101</v>
      </c>
      <c r="C71" s="62"/>
      <c r="D71" s="62"/>
      <c r="E71" s="34">
        <v>78</v>
      </c>
      <c r="F71" s="34">
        <v>78</v>
      </c>
      <c r="G71" s="34">
        <v>24</v>
      </c>
      <c r="H71" s="35" t="s">
        <v>102</v>
      </c>
      <c r="I71" s="34">
        <v>40</v>
      </c>
      <c r="J71" s="34">
        <f t="shared" si="41"/>
        <v>80</v>
      </c>
      <c r="K71" s="62">
        <v>1</v>
      </c>
      <c r="L71" s="63">
        <v>28</v>
      </c>
      <c r="M71" s="62"/>
      <c r="O71" s="29"/>
      <c r="P71" s="59"/>
      <c r="Q71" s="59"/>
      <c r="R71" s="59"/>
      <c r="S71" s="59"/>
      <c r="T71" s="59"/>
      <c r="U71" s="59"/>
      <c r="V71" s="59"/>
      <c r="W71" s="59"/>
    </row>
    <row r="72">
      <c r="A72" s="61">
        <v>1</v>
      </c>
      <c r="B72" s="66" t="s">
        <v>106</v>
      </c>
      <c r="C72" s="62"/>
      <c r="D72" s="62"/>
      <c r="E72" s="34">
        <v>83</v>
      </c>
      <c r="F72" s="34">
        <v>85</v>
      </c>
      <c r="G72" s="34">
        <v>24</v>
      </c>
      <c r="H72" s="35" t="s">
        <v>107</v>
      </c>
      <c r="I72" s="34">
        <v>54</v>
      </c>
      <c r="J72" s="34">
        <f t="shared" si="41"/>
        <v>108</v>
      </c>
      <c r="K72" s="62" t="s">
        <v>21</v>
      </c>
      <c r="L72" s="63">
        <v>35</v>
      </c>
      <c r="M72" s="62"/>
      <c r="O72" s="29"/>
      <c r="P72" s="59"/>
      <c r="Q72" s="59"/>
      <c r="R72" s="59"/>
      <c r="S72" s="59"/>
      <c r="T72" s="59"/>
      <c r="U72" s="59"/>
      <c r="V72" s="59"/>
      <c r="W72" s="59"/>
    </row>
    <row r="73">
      <c r="A73" s="61">
        <v>2</v>
      </c>
      <c r="B73" s="66" t="s">
        <v>108</v>
      </c>
      <c r="C73" s="62"/>
      <c r="D73" s="62"/>
      <c r="E73" s="34">
        <v>81.400000000000006</v>
      </c>
      <c r="F73" s="34">
        <v>85</v>
      </c>
      <c r="G73" s="34">
        <v>24</v>
      </c>
      <c r="H73" s="35" t="s">
        <v>109</v>
      </c>
      <c r="I73" s="34">
        <v>51</v>
      </c>
      <c r="J73" s="34">
        <f t="shared" si="41"/>
        <v>102</v>
      </c>
      <c r="K73" s="62" t="s">
        <v>21</v>
      </c>
      <c r="L73" s="63">
        <v>30</v>
      </c>
      <c r="M73" s="62"/>
      <c r="O73" s="29"/>
      <c r="P73" s="59"/>
      <c r="Q73" s="59"/>
      <c r="R73" s="59"/>
      <c r="S73" s="59"/>
      <c r="T73" s="59"/>
      <c r="U73" s="59"/>
      <c r="V73" s="59"/>
      <c r="W73" s="59"/>
    </row>
    <row r="74">
      <c r="A74" s="61">
        <v>3</v>
      </c>
      <c r="B74" s="66" t="s">
        <v>226</v>
      </c>
      <c r="C74" s="62"/>
      <c r="D74" s="62"/>
      <c r="E74" s="34">
        <v>84.049999999999997</v>
      </c>
      <c r="F74" s="34">
        <v>85</v>
      </c>
      <c r="G74" s="34">
        <v>20</v>
      </c>
      <c r="H74" s="35" t="s">
        <v>23</v>
      </c>
      <c r="I74" s="34">
        <v>52</v>
      </c>
      <c r="J74" s="34">
        <f t="shared" ref="J74:J75" si="42">I74*1.5</f>
        <v>78</v>
      </c>
      <c r="K74" s="62">
        <v>1</v>
      </c>
      <c r="L74" s="63">
        <v>25</v>
      </c>
      <c r="M74" s="62"/>
      <c r="O74" s="29"/>
      <c r="P74" s="59"/>
      <c r="Q74" s="59"/>
      <c r="R74" s="59"/>
      <c r="S74" s="59"/>
      <c r="T74" s="59"/>
      <c r="U74" s="59"/>
      <c r="V74" s="59"/>
      <c r="W74" s="59"/>
    </row>
    <row r="75">
      <c r="A75" s="61">
        <v>4</v>
      </c>
      <c r="B75" s="66" t="s">
        <v>119</v>
      </c>
      <c r="C75" s="62"/>
      <c r="D75" s="62"/>
      <c r="E75" s="34">
        <v>84.5</v>
      </c>
      <c r="F75" s="34">
        <v>85</v>
      </c>
      <c r="G75" s="34">
        <v>20</v>
      </c>
      <c r="H75" s="35" t="s">
        <v>120</v>
      </c>
      <c r="I75" s="34">
        <v>52</v>
      </c>
      <c r="J75" s="34">
        <f t="shared" si="42"/>
        <v>78</v>
      </c>
      <c r="K75" s="62">
        <v>1</v>
      </c>
      <c r="L75" s="63">
        <v>23</v>
      </c>
      <c r="M75" s="62"/>
      <c r="O75" s="29"/>
      <c r="P75" s="59"/>
      <c r="Q75" s="59"/>
      <c r="R75" s="59"/>
      <c r="S75" s="59"/>
      <c r="T75" s="59"/>
      <c r="U75" s="59"/>
      <c r="V75" s="59"/>
      <c r="W75" s="59"/>
    </row>
    <row r="76">
      <c r="A76" s="61">
        <v>5</v>
      </c>
      <c r="B76" s="66" t="s">
        <v>110</v>
      </c>
      <c r="C76" s="62"/>
      <c r="D76" s="62"/>
      <c r="E76" s="34">
        <v>84.5</v>
      </c>
      <c r="F76" s="34">
        <v>85</v>
      </c>
      <c r="G76" s="34">
        <v>16</v>
      </c>
      <c r="H76" s="35" t="s">
        <v>111</v>
      </c>
      <c r="I76" s="34">
        <v>72</v>
      </c>
      <c r="J76" s="34">
        <f>I76*1</f>
        <v>72</v>
      </c>
      <c r="K76" s="62">
        <v>1</v>
      </c>
      <c r="L76" s="63">
        <v>21</v>
      </c>
      <c r="M76" s="62"/>
      <c r="O76" s="29"/>
      <c r="P76" s="59"/>
      <c r="Q76" s="59"/>
      <c r="R76" s="59"/>
      <c r="S76" s="59"/>
      <c r="T76" s="59"/>
      <c r="U76" s="59"/>
      <c r="V76" s="59"/>
      <c r="W76" s="59"/>
    </row>
    <row r="77">
      <c r="A77" s="61">
        <v>1</v>
      </c>
      <c r="B77" s="66" t="s">
        <v>125</v>
      </c>
      <c r="C77" s="62"/>
      <c r="D77" s="62"/>
      <c r="E77" s="34">
        <v>94.299999999999997</v>
      </c>
      <c r="F77" s="34">
        <v>95</v>
      </c>
      <c r="G77" s="34">
        <v>24</v>
      </c>
      <c r="H77" s="35" t="s">
        <v>126</v>
      </c>
      <c r="I77" s="34">
        <v>62</v>
      </c>
      <c r="J77" s="34">
        <f t="shared" ref="J77:J78" si="43">I77*2</f>
        <v>124</v>
      </c>
      <c r="K77" s="62" t="s">
        <v>21</v>
      </c>
      <c r="L77" s="63">
        <v>35</v>
      </c>
      <c r="M77" s="62"/>
      <c r="O77" s="29"/>
      <c r="P77" s="59"/>
      <c r="Q77" s="59"/>
      <c r="R77" s="59"/>
      <c r="S77" s="59"/>
      <c r="T77" s="59"/>
      <c r="U77" s="59"/>
      <c r="V77" s="59"/>
      <c r="W77" s="59"/>
    </row>
    <row r="78">
      <c r="A78" s="61">
        <v>2</v>
      </c>
      <c r="B78" s="66" t="s">
        <v>113</v>
      </c>
      <c r="C78" s="62"/>
      <c r="D78" s="62"/>
      <c r="E78" s="34">
        <v>94</v>
      </c>
      <c r="F78" s="34">
        <v>95</v>
      </c>
      <c r="G78" s="34">
        <v>24</v>
      </c>
      <c r="H78" s="35" t="s">
        <v>20</v>
      </c>
      <c r="I78" s="34">
        <v>52</v>
      </c>
      <c r="J78" s="34">
        <f t="shared" si="43"/>
        <v>104</v>
      </c>
      <c r="K78" s="62" t="s">
        <v>21</v>
      </c>
      <c r="L78" s="63">
        <v>30</v>
      </c>
      <c r="M78" s="62"/>
      <c r="O78" s="29"/>
      <c r="P78" s="59"/>
      <c r="Q78" s="59"/>
      <c r="R78" s="59"/>
      <c r="S78" s="59"/>
      <c r="T78" s="59"/>
      <c r="U78" s="59"/>
      <c r="V78" s="59"/>
      <c r="W78" s="59"/>
    </row>
    <row r="79">
      <c r="A79" s="61">
        <v>3</v>
      </c>
      <c r="B79" s="66" t="s">
        <v>118</v>
      </c>
      <c r="C79" s="62"/>
      <c r="D79" s="62"/>
      <c r="E79" s="34">
        <v>86</v>
      </c>
      <c r="F79" s="34">
        <v>95</v>
      </c>
      <c r="G79" s="34">
        <v>20</v>
      </c>
      <c r="H79" s="35" t="s">
        <v>47</v>
      </c>
      <c r="I79" s="34">
        <v>57</v>
      </c>
      <c r="J79" s="34">
        <f>I79*1.5</f>
        <v>85.5</v>
      </c>
      <c r="K79" s="62">
        <v>1</v>
      </c>
      <c r="L79" s="63">
        <v>25</v>
      </c>
      <c r="M79" s="62"/>
      <c r="O79" s="29"/>
      <c r="P79" s="59"/>
      <c r="Q79" s="59"/>
      <c r="R79" s="59"/>
      <c r="S79" s="59"/>
      <c r="T79" s="59"/>
      <c r="U79" s="59"/>
      <c r="V79" s="59"/>
      <c r="W79" s="59"/>
    </row>
    <row r="80">
      <c r="A80" s="61">
        <v>4</v>
      </c>
      <c r="B80" s="66" t="s">
        <v>114</v>
      </c>
      <c r="C80" s="62"/>
      <c r="D80" s="62"/>
      <c r="E80" s="34">
        <v>92.200000000000003</v>
      </c>
      <c r="F80" s="34">
        <v>95</v>
      </c>
      <c r="G80" s="34">
        <v>24</v>
      </c>
      <c r="H80" s="35" t="s">
        <v>115</v>
      </c>
      <c r="I80" s="34">
        <v>38</v>
      </c>
      <c r="J80" s="34">
        <f t="shared" ref="J80:J82" si="44">I80*2</f>
        <v>76</v>
      </c>
      <c r="K80" s="62">
        <v>1</v>
      </c>
      <c r="L80" s="63">
        <v>23</v>
      </c>
      <c r="M80" s="62"/>
      <c r="O80" s="59"/>
      <c r="P80" s="59"/>
      <c r="Q80" s="59"/>
      <c r="R80" s="59"/>
      <c r="S80" s="59"/>
      <c r="T80" s="59"/>
      <c r="U80" s="59"/>
      <c r="V80" s="59"/>
      <c r="W80" s="59"/>
    </row>
    <row r="81">
      <c r="A81" s="61">
        <v>1</v>
      </c>
      <c r="B81" s="66" t="s">
        <v>122</v>
      </c>
      <c r="C81" s="62"/>
      <c r="D81" s="62"/>
      <c r="E81" s="34">
        <v>105.59999999999999</v>
      </c>
      <c r="F81" s="34" t="s">
        <v>123</v>
      </c>
      <c r="G81" s="34">
        <v>24</v>
      </c>
      <c r="H81" s="35" t="s">
        <v>124</v>
      </c>
      <c r="I81" s="34">
        <v>54</v>
      </c>
      <c r="J81" s="34">
        <f t="shared" si="44"/>
        <v>108</v>
      </c>
      <c r="K81" s="62">
        <v>1</v>
      </c>
      <c r="L81" s="63">
        <v>33</v>
      </c>
      <c r="M81" s="62"/>
      <c r="O81" s="29"/>
      <c r="P81" s="59"/>
      <c r="Q81" s="59"/>
      <c r="R81" s="59"/>
      <c r="S81" s="59"/>
      <c r="T81" s="59"/>
      <c r="U81" s="59"/>
      <c r="V81" s="59"/>
      <c r="W81" s="59"/>
    </row>
    <row r="82">
      <c r="A82" s="61">
        <v>2</v>
      </c>
      <c r="B82" s="66" t="s">
        <v>131</v>
      </c>
      <c r="C82" s="62"/>
      <c r="D82" s="62"/>
      <c r="E82" s="34">
        <v>96</v>
      </c>
      <c r="F82" s="34" t="s">
        <v>123</v>
      </c>
      <c r="G82" s="34">
        <v>24</v>
      </c>
      <c r="H82" s="35" t="s">
        <v>47</v>
      </c>
      <c r="I82" s="34">
        <v>50</v>
      </c>
      <c r="J82" s="34">
        <f t="shared" si="44"/>
        <v>100</v>
      </c>
      <c r="K82" s="62">
        <v>1</v>
      </c>
      <c r="L82" s="63">
        <v>28</v>
      </c>
      <c r="M82" s="62"/>
      <c r="O82" s="59"/>
      <c r="P82" s="59"/>
      <c r="Q82" s="59"/>
      <c r="R82" s="59"/>
      <c r="S82" s="59"/>
      <c r="T82" s="59"/>
      <c r="U82" s="59"/>
      <c r="V82" s="59"/>
      <c r="W82" s="59"/>
    </row>
    <row r="83" ht="18.75">
      <c r="A83" s="60" t="s">
        <v>133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O83" s="59"/>
      <c r="P83" s="59"/>
      <c r="Q83" s="59"/>
      <c r="R83" s="59"/>
      <c r="S83" s="59"/>
      <c r="T83" s="59"/>
      <c r="U83" s="59"/>
      <c r="V83" s="59"/>
      <c r="W83" s="59"/>
    </row>
    <row r="84" ht="18.75">
      <c r="A84" s="61">
        <v>1</v>
      </c>
      <c r="B84" s="31" t="s">
        <v>134</v>
      </c>
      <c r="C84" s="67"/>
      <c r="D84" s="67"/>
      <c r="E84" s="34">
        <v>61.200000000000003</v>
      </c>
      <c r="F84" s="34">
        <v>63</v>
      </c>
      <c r="G84" s="34">
        <v>12</v>
      </c>
      <c r="H84" s="35" t="s">
        <v>111</v>
      </c>
      <c r="I84" s="34">
        <v>34</v>
      </c>
      <c r="J84" s="34">
        <f>I84*1.5</f>
        <v>51</v>
      </c>
      <c r="K84" s="36">
        <v>2</v>
      </c>
      <c r="L84" s="36">
        <v>32</v>
      </c>
      <c r="M84" s="36"/>
      <c r="O84" s="29"/>
      <c r="P84" s="59"/>
      <c r="Q84" s="59"/>
      <c r="R84" s="59"/>
      <c r="S84" s="29"/>
      <c r="T84" s="59"/>
      <c r="U84" s="59"/>
      <c r="V84" s="59"/>
      <c r="W84" s="59"/>
    </row>
    <row r="85" ht="18.75">
      <c r="A85" s="28" t="s">
        <v>138</v>
      </c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O85" s="59"/>
      <c r="P85" s="59"/>
      <c r="Q85" s="59"/>
      <c r="R85" s="59"/>
      <c r="S85" s="59"/>
      <c r="T85" s="59"/>
      <c r="U85" s="59"/>
      <c r="V85" s="59"/>
      <c r="W85" s="59"/>
    </row>
    <row r="86">
      <c r="A86" s="30">
        <v>1</v>
      </c>
      <c r="B86" s="31" t="s">
        <v>140</v>
      </c>
      <c r="C86" s="45"/>
      <c r="D86" s="45"/>
      <c r="E86" s="34">
        <v>54.600000000000001</v>
      </c>
      <c r="F86" s="34">
        <v>58</v>
      </c>
      <c r="G86" s="34">
        <v>12</v>
      </c>
      <c r="H86" s="35" t="s">
        <v>120</v>
      </c>
      <c r="I86" s="34">
        <v>52</v>
      </c>
      <c r="J86" s="36">
        <f t="shared" ref="J86:J87" si="45">I86*0.8</f>
        <v>41.600000000000001</v>
      </c>
      <c r="K86" s="36" t="s">
        <v>197</v>
      </c>
      <c r="L86" s="36">
        <v>33</v>
      </c>
      <c r="M86" s="45"/>
      <c r="O86" s="29"/>
      <c r="P86" s="59"/>
      <c r="Q86" s="59"/>
      <c r="R86" s="59"/>
      <c r="S86" s="29"/>
      <c r="T86" s="59"/>
      <c r="U86" s="59"/>
      <c r="V86" s="59"/>
      <c r="W86" s="59"/>
    </row>
    <row r="87">
      <c r="A87" s="30">
        <v>2</v>
      </c>
      <c r="B87" s="31" t="s">
        <v>141</v>
      </c>
      <c r="C87" s="45"/>
      <c r="D87" s="45"/>
      <c r="E87" s="34">
        <v>53.600000000000001</v>
      </c>
      <c r="F87" s="34">
        <v>58</v>
      </c>
      <c r="G87" s="34">
        <v>12</v>
      </c>
      <c r="H87" s="35" t="s">
        <v>120</v>
      </c>
      <c r="I87" s="34">
        <v>37</v>
      </c>
      <c r="J87" s="36">
        <f t="shared" si="45"/>
        <v>29.600000000000001</v>
      </c>
      <c r="K87" s="36" t="s">
        <v>197</v>
      </c>
      <c r="L87" s="36">
        <v>28</v>
      </c>
      <c r="M87" s="45"/>
      <c r="O87" s="59"/>
      <c r="P87" s="59"/>
      <c r="Q87" s="59"/>
      <c r="R87" s="59"/>
      <c r="S87" s="59"/>
      <c r="T87" s="59"/>
      <c r="U87" s="59"/>
      <c r="V87" s="59"/>
      <c r="W87" s="59"/>
    </row>
    <row r="88">
      <c r="A88" s="30">
        <v>3</v>
      </c>
      <c r="B88" s="31" t="s">
        <v>143</v>
      </c>
      <c r="C88" s="45"/>
      <c r="D88" s="45"/>
      <c r="E88" s="34">
        <v>45.5</v>
      </c>
      <c r="F88" s="34">
        <v>58</v>
      </c>
      <c r="G88" s="34">
        <v>8</v>
      </c>
      <c r="H88" s="35" t="s">
        <v>120</v>
      </c>
      <c r="I88" s="34">
        <v>47</v>
      </c>
      <c r="J88" s="36">
        <f>I88*0.4</f>
        <v>18.800000000000001</v>
      </c>
      <c r="K88" s="36"/>
      <c r="L88" s="36">
        <v>22</v>
      </c>
      <c r="M88" s="45"/>
      <c r="O88" s="59"/>
      <c r="P88" s="59"/>
      <c r="Q88" s="59"/>
      <c r="R88" s="59"/>
      <c r="S88" s="59"/>
      <c r="T88" s="59"/>
      <c r="U88" s="59"/>
      <c r="V88" s="59"/>
      <c r="W88" s="59"/>
    </row>
    <row r="89">
      <c r="A89" s="30">
        <v>1</v>
      </c>
      <c r="B89" s="31" t="s">
        <v>227</v>
      </c>
      <c r="C89" s="45"/>
      <c r="D89" s="45"/>
      <c r="E89" s="34">
        <v>65</v>
      </c>
      <c r="F89" s="34">
        <v>68</v>
      </c>
      <c r="G89" s="34">
        <v>16</v>
      </c>
      <c r="H89" s="35" t="s">
        <v>120</v>
      </c>
      <c r="I89" s="34">
        <v>48</v>
      </c>
      <c r="J89" s="36">
        <f>I89*1</f>
        <v>48</v>
      </c>
      <c r="K89" s="36">
        <v>2</v>
      </c>
      <c r="L89" s="36">
        <v>32</v>
      </c>
      <c r="M89" s="45"/>
      <c r="O89" s="29"/>
      <c r="P89" s="59"/>
      <c r="Q89" s="59"/>
      <c r="R89" s="59"/>
      <c r="S89" s="29"/>
      <c r="T89" s="59"/>
      <c r="U89" s="59"/>
      <c r="V89" s="59"/>
      <c r="W89" s="59"/>
    </row>
    <row r="90">
      <c r="A90" s="30">
        <v>2</v>
      </c>
      <c r="B90" s="31" t="s">
        <v>228</v>
      </c>
      <c r="C90" s="45"/>
      <c r="D90" s="45"/>
      <c r="E90" s="34">
        <v>60.200000000000003</v>
      </c>
      <c r="F90" s="34">
        <v>68</v>
      </c>
      <c r="G90" s="34">
        <v>12</v>
      </c>
      <c r="H90" s="35" t="s">
        <v>229</v>
      </c>
      <c r="I90" s="34">
        <v>43</v>
      </c>
      <c r="J90" s="36">
        <f>I90*0.8</f>
        <v>34.399999999999999</v>
      </c>
      <c r="K90" s="36" t="s">
        <v>197</v>
      </c>
      <c r="L90" s="36">
        <v>28</v>
      </c>
      <c r="M90" s="45"/>
      <c r="O90" s="59"/>
      <c r="P90" s="59"/>
      <c r="Q90" s="59"/>
      <c r="R90" s="59"/>
      <c r="S90" s="59"/>
      <c r="T90" s="59"/>
      <c r="U90" s="59"/>
      <c r="V90" s="59"/>
      <c r="W90" s="59"/>
    </row>
    <row r="91">
      <c r="A91" s="30">
        <v>3</v>
      </c>
      <c r="B91" s="31" t="s">
        <v>144</v>
      </c>
      <c r="C91" s="45"/>
      <c r="D91" s="45"/>
      <c r="E91" s="34">
        <v>61.700000000000003</v>
      </c>
      <c r="F91" s="34">
        <v>68</v>
      </c>
      <c r="G91" s="34">
        <v>16</v>
      </c>
      <c r="H91" s="35" t="s">
        <v>105</v>
      </c>
      <c r="I91" s="34">
        <v>30</v>
      </c>
      <c r="J91" s="36">
        <f>I91*1</f>
        <v>30</v>
      </c>
      <c r="K91" s="36"/>
      <c r="L91" s="36">
        <v>22</v>
      </c>
      <c r="M91" s="45"/>
      <c r="O91" s="59"/>
      <c r="P91" s="59"/>
      <c r="Q91" s="59"/>
      <c r="R91" s="59"/>
      <c r="S91" s="59"/>
      <c r="T91" s="59"/>
      <c r="U91" s="59"/>
      <c r="V91" s="59"/>
      <c r="W91" s="59"/>
    </row>
    <row r="92">
      <c r="A92" s="30">
        <v>4</v>
      </c>
      <c r="B92" s="31" t="s">
        <v>230</v>
      </c>
      <c r="C92" s="45"/>
      <c r="D92" s="45"/>
      <c r="E92" s="34">
        <v>58.700000000000003</v>
      </c>
      <c r="F92" s="34">
        <v>68</v>
      </c>
      <c r="G92" s="34">
        <v>12</v>
      </c>
      <c r="H92" s="35" t="s">
        <v>105</v>
      </c>
      <c r="I92" s="34">
        <v>29</v>
      </c>
      <c r="J92" s="36">
        <f t="shared" ref="J92:J93" si="46">I92*0.8</f>
        <v>23.200000000000003</v>
      </c>
      <c r="K92" s="36" t="s">
        <v>231</v>
      </c>
      <c r="L92" s="36">
        <v>21</v>
      </c>
      <c r="M92" s="45"/>
      <c r="O92" s="59"/>
      <c r="P92" s="59"/>
      <c r="Q92" s="59"/>
      <c r="R92" s="59"/>
      <c r="S92" s="59"/>
      <c r="T92" s="59"/>
      <c r="U92" s="59"/>
      <c r="V92" s="59"/>
      <c r="W92" s="59"/>
    </row>
    <row r="93">
      <c r="A93" s="30">
        <v>1</v>
      </c>
      <c r="B93" s="31" t="s">
        <v>149</v>
      </c>
      <c r="C93" s="45"/>
      <c r="D93" s="45"/>
      <c r="E93" s="34">
        <v>71.099999999999994</v>
      </c>
      <c r="F93" s="34">
        <v>73</v>
      </c>
      <c r="G93" s="34">
        <v>12</v>
      </c>
      <c r="H93" s="35" t="s">
        <v>120</v>
      </c>
      <c r="I93" s="34">
        <v>49</v>
      </c>
      <c r="J93" s="36">
        <f t="shared" si="46"/>
        <v>39.200000000000003</v>
      </c>
      <c r="K93" s="36" t="s">
        <v>197</v>
      </c>
      <c r="L93" s="36">
        <v>33</v>
      </c>
      <c r="M93" s="45"/>
      <c r="O93" s="59"/>
      <c r="P93" s="59"/>
      <c r="Q93" s="59"/>
      <c r="R93" s="59"/>
      <c r="S93" s="59"/>
      <c r="T93" s="59"/>
      <c r="U93" s="59"/>
      <c r="V93" s="59"/>
      <c r="W93" s="59"/>
    </row>
    <row r="94">
      <c r="A94" s="30">
        <v>1</v>
      </c>
      <c r="B94" s="31" t="s">
        <v>232</v>
      </c>
      <c r="C94" s="45"/>
      <c r="D94" s="45"/>
      <c r="E94" s="34">
        <v>75.5</v>
      </c>
      <c r="F94" s="34" t="s">
        <v>151</v>
      </c>
      <c r="G94" s="34">
        <v>16</v>
      </c>
      <c r="H94" s="35" t="s">
        <v>32</v>
      </c>
      <c r="I94" s="34">
        <v>59</v>
      </c>
      <c r="J94" s="36">
        <f>I94*1</f>
        <v>59</v>
      </c>
      <c r="K94" s="36">
        <v>1</v>
      </c>
      <c r="L94" s="36">
        <v>33</v>
      </c>
      <c r="M94" s="45"/>
      <c r="O94" s="59"/>
      <c r="P94" s="59"/>
      <c r="Q94" s="59"/>
      <c r="R94" s="59"/>
      <c r="S94" s="59"/>
      <c r="T94" s="59"/>
      <c r="U94" s="59"/>
      <c r="V94" s="59"/>
      <c r="W94" s="59"/>
    </row>
    <row r="95">
      <c r="A95" s="30">
        <v>2</v>
      </c>
      <c r="B95" s="31" t="s">
        <v>153</v>
      </c>
      <c r="C95" s="45"/>
      <c r="D95" s="45"/>
      <c r="E95" s="34">
        <v>74.400000000000006</v>
      </c>
      <c r="F95" s="34" t="s">
        <v>151</v>
      </c>
      <c r="G95" s="34">
        <v>12</v>
      </c>
      <c r="H95" s="35" t="s">
        <v>105</v>
      </c>
      <c r="I95" s="34">
        <v>47</v>
      </c>
      <c r="J95" s="36">
        <f t="shared" ref="J95:J96" si="47">I95*0.8</f>
        <v>37.600000000000001</v>
      </c>
      <c r="K95" s="36" t="s">
        <v>197</v>
      </c>
      <c r="L95" s="36">
        <v>28</v>
      </c>
      <c r="M95" s="45"/>
      <c r="O95" s="59"/>
      <c r="P95" s="59"/>
      <c r="Q95" s="59"/>
      <c r="R95" s="59"/>
      <c r="S95" s="59"/>
      <c r="T95" s="59"/>
      <c r="U95" s="59"/>
      <c r="V95" s="59"/>
      <c r="W95" s="59"/>
    </row>
    <row r="96">
      <c r="A96" s="30">
        <v>3</v>
      </c>
      <c r="B96" s="31" t="s">
        <v>233</v>
      </c>
      <c r="C96" s="45"/>
      <c r="D96" s="45"/>
      <c r="E96" s="34">
        <v>95.299999999999997</v>
      </c>
      <c r="F96" s="34" t="s">
        <v>151</v>
      </c>
      <c r="G96" s="34">
        <v>12</v>
      </c>
      <c r="H96" s="35" t="s">
        <v>105</v>
      </c>
      <c r="I96" s="34">
        <v>21</v>
      </c>
      <c r="J96" s="36">
        <f t="shared" si="47"/>
        <v>16.800000000000001</v>
      </c>
      <c r="K96" s="36"/>
      <c r="L96" s="36">
        <v>22</v>
      </c>
      <c r="M96" s="45"/>
      <c r="O96" s="59"/>
      <c r="P96" s="59"/>
      <c r="Q96" s="59"/>
      <c r="R96" s="59"/>
      <c r="S96" s="59"/>
      <c r="T96" s="59"/>
      <c r="U96" s="59"/>
      <c r="V96" s="59"/>
      <c r="W96" s="59"/>
    </row>
    <row r="97" ht="18.75">
      <c r="A97" s="28" t="s">
        <v>154</v>
      </c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O97" s="59"/>
      <c r="P97" s="59"/>
      <c r="Q97" s="59"/>
      <c r="R97" s="59"/>
      <c r="S97" s="59"/>
      <c r="T97" s="59"/>
      <c r="U97" s="59"/>
      <c r="V97" s="59"/>
      <c r="W97" s="59"/>
    </row>
    <row r="98">
      <c r="A98" s="30">
        <v>1</v>
      </c>
      <c r="B98" s="31" t="s">
        <v>234</v>
      </c>
      <c r="C98" s="45"/>
      <c r="D98" s="45"/>
      <c r="E98" s="34">
        <v>52.700000000000003</v>
      </c>
      <c r="F98" s="34">
        <v>53</v>
      </c>
      <c r="G98" s="34">
        <v>10</v>
      </c>
      <c r="H98" s="35" t="s">
        <v>32</v>
      </c>
      <c r="I98" s="34">
        <v>52</v>
      </c>
      <c r="J98" s="36">
        <f>I98*1.3</f>
        <v>67.600000000000009</v>
      </c>
      <c r="K98" s="36"/>
      <c r="L98" s="36">
        <v>30</v>
      </c>
      <c r="M98" s="45"/>
      <c r="O98" s="29"/>
      <c r="P98" s="59"/>
      <c r="Q98" s="59"/>
      <c r="R98" s="59"/>
      <c r="S98" s="59"/>
      <c r="T98" s="59"/>
      <c r="U98" s="59"/>
      <c r="V98" s="59"/>
      <c r="W98" s="59"/>
    </row>
    <row r="99" ht="19.5" customHeight="1">
      <c r="A99" s="30">
        <v>1</v>
      </c>
      <c r="B99" s="31" t="s">
        <v>156</v>
      </c>
      <c r="C99" s="45"/>
      <c r="D99" s="45"/>
      <c r="E99" s="34">
        <v>64.400000000000006</v>
      </c>
      <c r="F99" s="34">
        <v>68</v>
      </c>
      <c r="G99" s="34">
        <v>12</v>
      </c>
      <c r="H99" s="35" t="s">
        <v>120</v>
      </c>
      <c r="I99" s="34">
        <v>49</v>
      </c>
      <c r="J99" s="36">
        <f>I99*1.5</f>
        <v>73.5</v>
      </c>
      <c r="K99" s="36" t="s">
        <v>197</v>
      </c>
      <c r="L99" s="36">
        <v>33</v>
      </c>
      <c r="M99" s="45"/>
      <c r="O99" s="59"/>
      <c r="P99" s="59"/>
      <c r="Q99" s="59"/>
      <c r="R99" s="59"/>
      <c r="S99" s="59"/>
      <c r="T99" s="59"/>
      <c r="U99" s="59"/>
      <c r="V99" s="59"/>
      <c r="W99" s="59"/>
    </row>
    <row r="100" ht="18.75">
      <c r="A100" s="28" t="s">
        <v>157</v>
      </c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O100" s="29"/>
      <c r="P100" s="59"/>
      <c r="Q100" s="59"/>
      <c r="R100" s="59"/>
      <c r="S100" s="59"/>
      <c r="T100" s="59"/>
      <c r="U100" s="59"/>
      <c r="V100" s="59"/>
      <c r="W100" s="59"/>
    </row>
    <row r="101">
      <c r="A101" s="30">
        <v>1</v>
      </c>
      <c r="B101" s="31" t="s">
        <v>158</v>
      </c>
      <c r="C101" s="32"/>
      <c r="D101" s="32"/>
      <c r="E101" s="34">
        <v>31.449999999999999</v>
      </c>
      <c r="F101" s="34">
        <v>40</v>
      </c>
      <c r="G101" s="34">
        <v>6</v>
      </c>
      <c r="H101" s="35" t="s">
        <v>32</v>
      </c>
      <c r="I101" s="34">
        <v>38</v>
      </c>
      <c r="J101" s="32">
        <f t="shared" ref="J101:J103" si="48">I101*1</f>
        <v>38</v>
      </c>
      <c r="K101" s="32"/>
      <c r="L101" s="36">
        <v>30</v>
      </c>
      <c r="M101" s="32"/>
      <c r="O101" s="59"/>
      <c r="P101" s="59"/>
      <c r="Q101" s="59"/>
      <c r="R101" s="59"/>
      <c r="S101" s="59"/>
      <c r="T101" s="59"/>
      <c r="U101" s="59"/>
      <c r="V101" s="59"/>
      <c r="W101" s="59"/>
    </row>
    <row r="102">
      <c r="A102" s="30">
        <v>2</v>
      </c>
      <c r="B102" s="31" t="s">
        <v>159</v>
      </c>
      <c r="C102" s="32"/>
      <c r="D102" s="32"/>
      <c r="E102" s="34">
        <v>29.300000000000001</v>
      </c>
      <c r="F102" s="34">
        <v>40</v>
      </c>
      <c r="G102" s="34">
        <v>6</v>
      </c>
      <c r="H102" s="35" t="s">
        <v>120</v>
      </c>
      <c r="I102" s="34">
        <v>36</v>
      </c>
      <c r="J102" s="32">
        <f t="shared" si="48"/>
        <v>36</v>
      </c>
      <c r="K102" s="32"/>
      <c r="L102" s="36">
        <v>25</v>
      </c>
      <c r="M102" s="32"/>
      <c r="O102" s="59"/>
      <c r="P102" s="59"/>
      <c r="Q102" s="59"/>
      <c r="R102" s="59"/>
      <c r="S102" s="59"/>
      <c r="T102" s="59"/>
      <c r="U102" s="59"/>
      <c r="V102" s="59"/>
      <c r="W102" s="59"/>
    </row>
    <row r="103">
      <c r="A103" s="30">
        <v>3</v>
      </c>
      <c r="B103" s="31" t="s">
        <v>206</v>
      </c>
      <c r="C103" s="32"/>
      <c r="D103" s="32"/>
      <c r="E103" s="34">
        <v>34.899999999999999</v>
      </c>
      <c r="F103" s="34">
        <v>40</v>
      </c>
      <c r="G103" s="34">
        <v>6</v>
      </c>
      <c r="H103" s="35" t="s">
        <v>120</v>
      </c>
      <c r="I103" s="34">
        <v>33</v>
      </c>
      <c r="J103" s="32">
        <f t="shared" si="48"/>
        <v>33</v>
      </c>
      <c r="K103" s="32"/>
      <c r="L103" s="36">
        <v>22</v>
      </c>
      <c r="M103" s="32"/>
      <c r="O103" s="29"/>
      <c r="P103" s="59"/>
      <c r="Q103" s="59"/>
      <c r="R103" s="59"/>
      <c r="S103" s="59"/>
      <c r="T103" s="59"/>
      <c r="U103" s="59"/>
      <c r="V103" s="59"/>
      <c r="W103" s="59"/>
    </row>
    <row r="104">
      <c r="A104" s="30">
        <v>1</v>
      </c>
      <c r="B104" s="31" t="s">
        <v>160</v>
      </c>
      <c r="C104" s="32"/>
      <c r="D104" s="32"/>
      <c r="E104" s="34">
        <v>46.799999999999997</v>
      </c>
      <c r="F104" s="34" t="s">
        <v>161</v>
      </c>
      <c r="G104" s="34">
        <v>12</v>
      </c>
      <c r="H104" s="35" t="s">
        <v>120</v>
      </c>
      <c r="I104" s="34">
        <v>50</v>
      </c>
      <c r="J104" s="32">
        <f>I104*2</f>
        <v>100</v>
      </c>
      <c r="K104" s="32" t="s">
        <v>197</v>
      </c>
      <c r="L104" s="36">
        <v>33</v>
      </c>
      <c r="M104" s="32"/>
      <c r="O104" s="29"/>
      <c r="P104" s="59"/>
      <c r="Q104" s="59"/>
      <c r="R104" s="59"/>
      <c r="S104" s="59"/>
      <c r="T104" s="59"/>
      <c r="U104" s="59"/>
      <c r="V104" s="59"/>
      <c r="W104" s="59"/>
    </row>
    <row r="105" ht="18.75">
      <c r="A105" s="28" t="s">
        <v>165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O105" s="59"/>
      <c r="P105" s="59"/>
      <c r="Q105" s="59"/>
      <c r="R105" s="59"/>
      <c r="S105" s="59"/>
      <c r="T105" s="59"/>
      <c r="U105" s="59"/>
      <c r="V105" s="59"/>
      <c r="W105" s="59"/>
    </row>
    <row r="106">
      <c r="A106" s="30">
        <v>1</v>
      </c>
      <c r="B106" s="31" t="s">
        <v>166</v>
      </c>
      <c r="C106" s="36"/>
      <c r="D106" s="36"/>
      <c r="E106" s="34">
        <v>42.700000000000003</v>
      </c>
      <c r="F106" s="34" t="s">
        <v>167</v>
      </c>
      <c r="G106" s="34">
        <v>6</v>
      </c>
      <c r="H106" s="35" t="s">
        <v>120</v>
      </c>
      <c r="I106" s="34">
        <v>52</v>
      </c>
      <c r="J106" s="36">
        <f t="shared" ref="J106:J107" si="49">I106</f>
        <v>52</v>
      </c>
      <c r="K106" s="32"/>
      <c r="L106" s="36">
        <v>30</v>
      </c>
      <c r="M106" s="32"/>
      <c r="O106" s="59"/>
      <c r="P106" s="59"/>
      <c r="Q106" s="59"/>
      <c r="R106" s="59"/>
      <c r="S106" s="59"/>
      <c r="T106" s="59"/>
      <c r="U106" s="59"/>
      <c r="V106" s="59"/>
      <c r="W106" s="59"/>
    </row>
    <row r="107">
      <c r="A107" s="30">
        <v>2</v>
      </c>
      <c r="B107" s="31" t="s">
        <v>168</v>
      </c>
      <c r="C107" s="36"/>
      <c r="D107" s="36"/>
      <c r="E107" s="34">
        <v>55.100000000000001</v>
      </c>
      <c r="F107" s="34" t="s">
        <v>167</v>
      </c>
      <c r="G107" s="34">
        <v>6</v>
      </c>
      <c r="H107" s="35" t="s">
        <v>120</v>
      </c>
      <c r="I107" s="34">
        <v>43</v>
      </c>
      <c r="J107" s="36">
        <f t="shared" si="49"/>
        <v>43</v>
      </c>
      <c r="K107" s="32"/>
      <c r="L107" s="36">
        <v>25</v>
      </c>
      <c r="M107" s="32"/>
      <c r="O107" s="59"/>
      <c r="P107" s="59"/>
      <c r="Q107" s="59"/>
      <c r="R107" s="59"/>
      <c r="S107" s="59"/>
      <c r="T107" s="59"/>
      <c r="U107" s="59"/>
      <c r="V107" s="59"/>
      <c r="W107" s="59"/>
    </row>
    <row r="109">
      <c r="B109" s="1" t="s">
        <v>88</v>
      </c>
      <c r="D109" s="1" t="s">
        <v>89</v>
      </c>
      <c r="G109" s="1" t="s">
        <v>90</v>
      </c>
      <c r="J109" s="29" t="s">
        <v>91</v>
      </c>
    </row>
  </sheetData>
  <sortState ref="B72:K77">
    <sortCondition descending="1" ref="J72:J77"/>
  </sortState>
  <mergeCells count="25">
    <mergeCell ref="A1:B1"/>
    <mergeCell ref="A2:M2"/>
    <mergeCell ref="A3:M3"/>
    <mergeCell ref="A5:M5"/>
    <mergeCell ref="A6:M6"/>
    <mergeCell ref="A7:M7"/>
    <mergeCell ref="A8:M8"/>
    <mergeCell ref="E9:H9"/>
    <mergeCell ref="A12:M12"/>
    <mergeCell ref="A29:M29"/>
    <mergeCell ref="A48:M48"/>
    <mergeCell ref="A55:B55"/>
    <mergeCell ref="A56:M56"/>
    <mergeCell ref="A57:M57"/>
    <mergeCell ref="A59:M59"/>
    <mergeCell ref="A60:M60"/>
    <mergeCell ref="A61:M61"/>
    <mergeCell ref="A62:M62"/>
    <mergeCell ref="A64:M64"/>
    <mergeCell ref="A66:M66"/>
    <mergeCell ref="A83:M83"/>
    <mergeCell ref="A85:M85"/>
    <mergeCell ref="A97:M97"/>
    <mergeCell ref="A100:M100"/>
    <mergeCell ref="A105:M105"/>
  </mergeCells>
  <printOptions headings="0" gridLines="0"/>
  <pageMargins left="0.69999999999999996" right="0.69999999999999996" top="0.75" bottom="0.75" header="0.29999999999999999" footer="0.29999999999999999"/>
  <pageSetup blackAndWhite="0" cellComments="none" copies="1" draft="0" errors="displayed" firstPageNumber="-1" fitToHeight="1" fitToWidth="1" horizontalDpi="360" orientation="portrait" pageOrder="downThenOver" paperSize="9" scale="51" useFirstPageNumber="0" usePrinterDefaults="1" verticalDpi="360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workbookViewId="0" zoomScale="85">
      <selection activeCell="A78" activeCellId="0" sqref="78:78"/>
    </sheetView>
  </sheetViews>
  <sheetFormatPr defaultRowHeight="16.5"/>
  <cols>
    <col bestFit="1" customWidth="1" min="1" max="1" style="1" width="6.25"/>
    <col bestFit="1" customWidth="1" min="2" max="2" style="1" width="22.875"/>
    <col bestFit="1" customWidth="1" min="3" max="4" style="1" width="7"/>
    <col bestFit="1" customWidth="1" min="5" max="5" style="1" width="8.125"/>
    <col bestFit="1" customWidth="1" min="6" max="6" style="1" width="6"/>
    <col bestFit="1" customWidth="1" min="7" max="7" style="1" width="6.125"/>
    <col bestFit="1" customWidth="1" min="8" max="8" style="1" width="25.5"/>
    <col bestFit="1" customWidth="1" min="9" max="12" style="1" width="8.25"/>
    <col bestFit="1" customWidth="1" min="13" max="13" style="1" width="22.875"/>
  </cols>
  <sheetData>
    <row r="1">
      <c r="A1" s="58" t="s">
        <v>235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5"/>
    </row>
    <row r="2" ht="19.5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ht="19.5">
      <c r="A3" s="10" t="s">
        <v>236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ht="19.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ht="21.75">
      <c r="A5" s="13" t="s">
        <v>3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</row>
    <row r="6" ht="21.7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</row>
    <row r="7" ht="21.75">
      <c r="A7" s="16" t="s">
        <v>4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</row>
    <row r="8" ht="17.25">
      <c r="A8" s="18" t="s">
        <v>237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</row>
    <row r="9">
      <c r="A9" s="15"/>
      <c r="B9" s="20"/>
      <c r="C9" s="20"/>
      <c r="D9" s="20"/>
      <c r="E9" s="21"/>
      <c r="F9" s="21"/>
      <c r="G9" s="21"/>
      <c r="H9" s="21"/>
      <c r="I9" s="21"/>
      <c r="J9" s="15"/>
      <c r="K9" s="15"/>
      <c r="L9" s="15"/>
      <c r="M9" s="22"/>
    </row>
    <row r="10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</row>
    <row r="11" ht="21">
      <c r="A11" s="25" t="s">
        <v>6</v>
      </c>
      <c r="B11" s="25" t="s">
        <v>7</v>
      </c>
      <c r="C11" s="25" t="s">
        <v>8</v>
      </c>
      <c r="D11" s="25" t="s">
        <v>9</v>
      </c>
      <c r="E11" s="25" t="s">
        <v>10</v>
      </c>
      <c r="F11" s="25" t="s">
        <v>11</v>
      </c>
      <c r="G11" s="25" t="s">
        <v>12</v>
      </c>
      <c r="H11" s="25" t="s">
        <v>13</v>
      </c>
      <c r="I11" s="25" t="s">
        <v>14</v>
      </c>
      <c r="J11" s="25" t="s">
        <v>15</v>
      </c>
      <c r="K11" s="26" t="s">
        <v>9</v>
      </c>
      <c r="L11" s="26" t="s">
        <v>16</v>
      </c>
      <c r="M11" s="27" t="s">
        <v>17</v>
      </c>
    </row>
    <row r="12" ht="17.25">
      <c r="A12" s="60" t="s">
        <v>18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</row>
    <row r="13">
      <c r="A13" s="61">
        <v>1</v>
      </c>
      <c r="B13" s="31" t="s">
        <v>210</v>
      </c>
      <c r="C13" s="62"/>
      <c r="D13" s="62"/>
      <c r="E13" s="34" t="s">
        <v>238</v>
      </c>
      <c r="F13" s="34">
        <v>68</v>
      </c>
      <c r="G13" s="34">
        <v>24</v>
      </c>
      <c r="H13" s="35" t="s">
        <v>23</v>
      </c>
      <c r="I13" s="34">
        <v>112</v>
      </c>
      <c r="J13" s="34">
        <f>I13</f>
        <v>112</v>
      </c>
      <c r="K13" s="62">
        <v>1</v>
      </c>
      <c r="L13" s="62">
        <v>33</v>
      </c>
      <c r="M13" s="62"/>
    </row>
    <row r="14">
      <c r="A14" s="61">
        <v>1</v>
      </c>
      <c r="B14" s="31" t="s">
        <v>174</v>
      </c>
      <c r="C14" s="62"/>
      <c r="D14" s="62"/>
      <c r="E14" s="34" t="s">
        <v>239</v>
      </c>
      <c r="F14" s="34">
        <v>73</v>
      </c>
      <c r="G14" s="34">
        <v>32</v>
      </c>
      <c r="H14" s="35" t="s">
        <v>47</v>
      </c>
      <c r="I14" s="34">
        <v>132.5</v>
      </c>
      <c r="J14" s="34">
        <f t="shared" ref="J14:J18" si="50">I14*2</f>
        <v>265</v>
      </c>
      <c r="K14" s="62" t="s">
        <v>240</v>
      </c>
      <c r="L14" s="63">
        <v>42</v>
      </c>
      <c r="M14" s="62"/>
    </row>
    <row r="15">
      <c r="A15" s="61">
        <v>2</v>
      </c>
      <c r="B15" s="31" t="s">
        <v>22</v>
      </c>
      <c r="C15" s="62"/>
      <c r="D15" s="62"/>
      <c r="E15" s="34" t="s">
        <v>241</v>
      </c>
      <c r="F15" s="34">
        <v>73</v>
      </c>
      <c r="G15" s="34">
        <v>32</v>
      </c>
      <c r="H15" s="35" t="s">
        <v>23</v>
      </c>
      <c r="I15" s="34">
        <v>100.5</v>
      </c>
      <c r="J15" s="34">
        <f t="shared" si="50"/>
        <v>201</v>
      </c>
      <c r="K15" s="62" t="s">
        <v>242</v>
      </c>
      <c r="L15" s="62">
        <v>33</v>
      </c>
      <c r="M15" s="62"/>
    </row>
    <row r="16">
      <c r="A16" s="61">
        <v>3</v>
      </c>
      <c r="B16" s="31" t="s">
        <v>173</v>
      </c>
      <c r="C16" s="62"/>
      <c r="D16" s="62"/>
      <c r="E16" s="34" t="s">
        <v>243</v>
      </c>
      <c r="F16" s="34">
        <v>73</v>
      </c>
      <c r="G16" s="34">
        <v>32</v>
      </c>
      <c r="H16" s="35" t="s">
        <v>20</v>
      </c>
      <c r="I16" s="34">
        <v>89.5</v>
      </c>
      <c r="J16" s="34">
        <f t="shared" si="50"/>
        <v>179</v>
      </c>
      <c r="K16" s="62" t="s">
        <v>175</v>
      </c>
      <c r="L16" s="62">
        <v>30</v>
      </c>
      <c r="M16" s="62"/>
    </row>
    <row r="17">
      <c r="A17" s="61">
        <v>1</v>
      </c>
      <c r="B17" s="31" t="s">
        <v>24</v>
      </c>
      <c r="C17" s="62"/>
      <c r="D17" s="62"/>
      <c r="E17" s="34" t="s">
        <v>244</v>
      </c>
      <c r="F17" s="34">
        <v>78</v>
      </c>
      <c r="G17" s="34">
        <v>32</v>
      </c>
      <c r="H17" s="34" t="s">
        <v>25</v>
      </c>
      <c r="I17" s="34">
        <v>108</v>
      </c>
      <c r="J17" s="34">
        <f t="shared" si="50"/>
        <v>216</v>
      </c>
      <c r="K17" s="62" t="s">
        <v>175</v>
      </c>
      <c r="L17" s="62">
        <v>38</v>
      </c>
      <c r="M17" s="62"/>
    </row>
    <row r="18">
      <c r="A18" s="61">
        <v>2</v>
      </c>
      <c r="B18" s="31" t="s">
        <v>27</v>
      </c>
      <c r="C18" s="62"/>
      <c r="D18" s="62"/>
      <c r="E18" s="34">
        <v>77</v>
      </c>
      <c r="F18" s="34">
        <v>78</v>
      </c>
      <c r="G18" s="34">
        <v>32</v>
      </c>
      <c r="H18" s="35" t="s">
        <v>28</v>
      </c>
      <c r="I18" s="34">
        <v>107.5</v>
      </c>
      <c r="J18" s="34">
        <f t="shared" si="50"/>
        <v>215</v>
      </c>
      <c r="K18" s="62" t="s">
        <v>175</v>
      </c>
      <c r="L18" s="62">
        <v>33</v>
      </c>
      <c r="M18" s="62"/>
    </row>
    <row r="19">
      <c r="A19" s="61">
        <v>3</v>
      </c>
      <c r="B19" s="31" t="s">
        <v>245</v>
      </c>
      <c r="C19" s="62"/>
      <c r="D19" s="62"/>
      <c r="E19" s="34" t="s">
        <v>246</v>
      </c>
      <c r="F19" s="34">
        <v>78</v>
      </c>
      <c r="G19" s="34">
        <v>28</v>
      </c>
      <c r="H19" s="35" t="s">
        <v>47</v>
      </c>
      <c r="I19" s="34">
        <v>129.5</v>
      </c>
      <c r="J19" s="34">
        <f>I19*1.5</f>
        <v>194.25</v>
      </c>
      <c r="K19" s="62" t="s">
        <v>175</v>
      </c>
      <c r="L19" s="62">
        <v>30</v>
      </c>
      <c r="M19" s="62"/>
    </row>
    <row r="20">
      <c r="A20" s="61">
        <v>1</v>
      </c>
      <c r="B20" s="31" t="s">
        <v>176</v>
      </c>
      <c r="C20" s="62"/>
      <c r="D20" s="62"/>
      <c r="E20" s="34" t="s">
        <v>247</v>
      </c>
      <c r="F20" s="34">
        <v>85</v>
      </c>
      <c r="G20" s="34">
        <v>32</v>
      </c>
      <c r="H20" s="35" t="s">
        <v>20</v>
      </c>
      <c r="I20" s="34">
        <v>111</v>
      </c>
      <c r="J20" s="34">
        <f t="shared" ref="J20:J26" si="51">I20*2</f>
        <v>222</v>
      </c>
      <c r="K20" s="62" t="s">
        <v>175</v>
      </c>
      <c r="L20" s="62">
        <v>38</v>
      </c>
      <c r="M20" s="62"/>
    </row>
    <row r="21">
      <c r="A21" s="61">
        <v>2</v>
      </c>
      <c r="B21" s="31" t="s">
        <v>177</v>
      </c>
      <c r="C21" s="62"/>
      <c r="D21" s="62"/>
      <c r="E21" s="34" t="s">
        <v>248</v>
      </c>
      <c r="F21" s="34">
        <v>85</v>
      </c>
      <c r="G21" s="34">
        <v>32</v>
      </c>
      <c r="H21" s="35" t="s">
        <v>28</v>
      </c>
      <c r="I21" s="34">
        <v>104</v>
      </c>
      <c r="J21" s="34">
        <f t="shared" si="51"/>
        <v>208</v>
      </c>
      <c r="K21" s="62" t="s">
        <v>175</v>
      </c>
      <c r="L21" s="62">
        <v>33</v>
      </c>
      <c r="M21" s="62"/>
    </row>
    <row r="22">
      <c r="A22" s="61">
        <v>3</v>
      </c>
      <c r="B22" s="31" t="s">
        <v>30</v>
      </c>
      <c r="C22" s="62"/>
      <c r="D22" s="62"/>
      <c r="E22" s="34" t="s">
        <v>249</v>
      </c>
      <c r="F22" s="34">
        <v>85</v>
      </c>
      <c r="G22" s="34">
        <v>32</v>
      </c>
      <c r="H22" s="35" t="s">
        <v>20</v>
      </c>
      <c r="I22" s="34">
        <v>104</v>
      </c>
      <c r="J22" s="34">
        <f t="shared" si="51"/>
        <v>208</v>
      </c>
      <c r="K22" s="62" t="s">
        <v>175</v>
      </c>
      <c r="L22" s="62">
        <v>30</v>
      </c>
      <c r="M22" s="62"/>
    </row>
    <row r="23">
      <c r="A23" s="61">
        <v>4</v>
      </c>
      <c r="B23" s="31" t="s">
        <v>108</v>
      </c>
      <c r="C23" s="62"/>
      <c r="D23" s="62"/>
      <c r="E23" s="34" t="s">
        <v>248</v>
      </c>
      <c r="F23" s="34">
        <v>85</v>
      </c>
      <c r="G23" s="34">
        <v>32</v>
      </c>
      <c r="H23" s="35" t="s">
        <v>109</v>
      </c>
      <c r="I23" s="34">
        <v>101</v>
      </c>
      <c r="J23" s="34">
        <f t="shared" si="51"/>
        <v>202</v>
      </c>
      <c r="K23" s="62" t="s">
        <v>175</v>
      </c>
      <c r="L23" s="62">
        <v>28</v>
      </c>
      <c r="M23" s="62"/>
    </row>
    <row r="24">
      <c r="A24" s="61">
        <v>1</v>
      </c>
      <c r="B24" s="31" t="s">
        <v>183</v>
      </c>
      <c r="C24" s="62"/>
      <c r="D24" s="62"/>
      <c r="E24" s="34">
        <v>105</v>
      </c>
      <c r="F24" s="34">
        <v>105</v>
      </c>
      <c r="G24" s="34">
        <v>32</v>
      </c>
      <c r="H24" s="35" t="s">
        <v>23</v>
      </c>
      <c r="I24" s="34">
        <v>130.5</v>
      </c>
      <c r="J24" s="34">
        <f t="shared" si="51"/>
        <v>261</v>
      </c>
      <c r="K24" s="62" t="s">
        <v>175</v>
      </c>
      <c r="L24" s="62">
        <v>38</v>
      </c>
      <c r="M24" s="62"/>
    </row>
    <row r="25">
      <c r="A25" s="61">
        <v>2</v>
      </c>
      <c r="B25" s="31" t="s">
        <v>181</v>
      </c>
      <c r="C25" s="62"/>
      <c r="D25" s="62"/>
      <c r="E25" s="34">
        <v>101</v>
      </c>
      <c r="F25" s="34">
        <v>105</v>
      </c>
      <c r="G25" s="34">
        <v>32</v>
      </c>
      <c r="H25" s="35" t="s">
        <v>20</v>
      </c>
      <c r="I25" s="34">
        <v>80</v>
      </c>
      <c r="J25" s="34">
        <f t="shared" si="51"/>
        <v>160</v>
      </c>
      <c r="K25" s="62" t="s">
        <v>21</v>
      </c>
      <c r="L25" s="62">
        <v>30</v>
      </c>
      <c r="M25" s="62"/>
    </row>
    <row r="26">
      <c r="A26" s="61">
        <v>1</v>
      </c>
      <c r="B26" s="31" t="s">
        <v>26</v>
      </c>
      <c r="C26" s="62"/>
      <c r="D26" s="62"/>
      <c r="E26" s="34">
        <v>114</v>
      </c>
      <c r="F26" s="34" t="s">
        <v>42</v>
      </c>
      <c r="G26" s="34">
        <v>32</v>
      </c>
      <c r="H26" s="34" t="s">
        <v>25</v>
      </c>
      <c r="I26" s="34">
        <v>149</v>
      </c>
      <c r="J26" s="34">
        <f t="shared" si="51"/>
        <v>298</v>
      </c>
      <c r="K26" s="62" t="s">
        <v>240</v>
      </c>
      <c r="L26" s="62">
        <v>42</v>
      </c>
      <c r="M26" s="62"/>
    </row>
    <row r="27" ht="17.25">
      <c r="A27" s="60" t="s">
        <v>184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</row>
    <row r="28">
      <c r="A28" s="61">
        <v>1</v>
      </c>
      <c r="B28" s="31" t="s">
        <v>185</v>
      </c>
      <c r="C28" s="62"/>
      <c r="D28" s="62"/>
      <c r="E28" s="34" t="s">
        <v>250</v>
      </c>
      <c r="F28" s="34">
        <v>68</v>
      </c>
      <c r="G28" s="34">
        <v>16</v>
      </c>
      <c r="H28" s="35" t="s">
        <v>47</v>
      </c>
      <c r="I28" s="34">
        <v>162</v>
      </c>
      <c r="J28" s="34">
        <f>I28*1</f>
        <v>162</v>
      </c>
      <c r="K28" s="62">
        <v>1</v>
      </c>
      <c r="L28" s="63">
        <v>33</v>
      </c>
      <c r="M28" s="62"/>
    </row>
    <row r="29">
      <c r="A29" s="61">
        <v>1</v>
      </c>
      <c r="B29" s="31" t="s">
        <v>219</v>
      </c>
      <c r="C29" s="62"/>
      <c r="D29" s="62"/>
      <c r="E29" s="34" t="s">
        <v>243</v>
      </c>
      <c r="F29" s="34">
        <v>73</v>
      </c>
      <c r="G29" s="34">
        <v>28</v>
      </c>
      <c r="H29" s="35" t="s">
        <v>23</v>
      </c>
      <c r="I29" s="34">
        <v>103</v>
      </c>
      <c r="J29" s="34">
        <f>I29*2.5</f>
        <v>257.5</v>
      </c>
      <c r="K29" s="62">
        <v>1</v>
      </c>
      <c r="L29" s="63">
        <v>33</v>
      </c>
      <c r="M29" s="62"/>
    </row>
    <row r="30">
      <c r="A30" s="61">
        <v>2</v>
      </c>
      <c r="B30" s="31" t="s">
        <v>48</v>
      </c>
      <c r="C30" s="62"/>
      <c r="D30" s="62"/>
      <c r="E30" s="34" t="s">
        <v>251</v>
      </c>
      <c r="F30" s="34">
        <v>73</v>
      </c>
      <c r="G30" s="34">
        <v>24</v>
      </c>
      <c r="H30" s="35" t="s">
        <v>49</v>
      </c>
      <c r="I30" s="34">
        <v>104.5</v>
      </c>
      <c r="J30" s="34">
        <f>I30*2</f>
        <v>209</v>
      </c>
      <c r="K30" s="62">
        <v>1</v>
      </c>
      <c r="L30" s="63">
        <v>28</v>
      </c>
      <c r="M30" s="62"/>
    </row>
    <row r="31">
      <c r="A31" s="61">
        <v>3</v>
      </c>
      <c r="B31" s="31" t="s">
        <v>46</v>
      </c>
      <c r="C31" s="62"/>
      <c r="D31" s="62"/>
      <c r="E31" s="34">
        <v>73</v>
      </c>
      <c r="F31" s="34">
        <v>73</v>
      </c>
      <c r="G31" s="34">
        <v>28</v>
      </c>
      <c r="H31" s="35" t="s">
        <v>47</v>
      </c>
      <c r="I31" s="34">
        <v>73</v>
      </c>
      <c r="J31" s="34">
        <f t="shared" ref="J31:J33" si="52">I31*2.5</f>
        <v>182.5</v>
      </c>
      <c r="K31" s="62">
        <v>1</v>
      </c>
      <c r="L31" s="63">
        <v>25</v>
      </c>
      <c r="M31" s="62"/>
    </row>
    <row r="32">
      <c r="A32" s="61">
        <v>1</v>
      </c>
      <c r="B32" s="31" t="s">
        <v>188</v>
      </c>
      <c r="C32" s="62"/>
      <c r="D32" s="62"/>
      <c r="E32" s="34" t="s">
        <v>252</v>
      </c>
      <c r="F32" s="34">
        <v>78</v>
      </c>
      <c r="G32" s="34">
        <v>28</v>
      </c>
      <c r="H32" s="35" t="s">
        <v>23</v>
      </c>
      <c r="I32" s="34">
        <v>104.5</v>
      </c>
      <c r="J32" s="34">
        <f t="shared" si="52"/>
        <v>261.25</v>
      </c>
      <c r="K32" s="62">
        <v>1</v>
      </c>
      <c r="L32" s="63">
        <v>33</v>
      </c>
      <c r="M32" s="62"/>
    </row>
    <row r="33">
      <c r="A33" s="61">
        <v>2</v>
      </c>
      <c r="B33" s="31" t="s">
        <v>218</v>
      </c>
      <c r="C33" s="62"/>
      <c r="D33" s="62"/>
      <c r="E33" s="34" t="s">
        <v>253</v>
      </c>
      <c r="F33" s="34">
        <v>78</v>
      </c>
      <c r="G33" s="34">
        <v>28</v>
      </c>
      <c r="H33" s="35" t="s">
        <v>53</v>
      </c>
      <c r="I33" s="34">
        <v>102</v>
      </c>
      <c r="J33" s="34">
        <f t="shared" si="52"/>
        <v>255</v>
      </c>
      <c r="K33" s="62">
        <v>1</v>
      </c>
      <c r="L33" s="63">
        <v>28</v>
      </c>
      <c r="M33" s="62"/>
    </row>
    <row r="34">
      <c r="A34" s="61">
        <v>3</v>
      </c>
      <c r="B34" s="31" t="s">
        <v>186</v>
      </c>
      <c r="C34" s="62"/>
      <c r="D34" s="62"/>
      <c r="E34" s="34" t="s">
        <v>254</v>
      </c>
      <c r="F34" s="34">
        <v>78</v>
      </c>
      <c r="G34" s="34">
        <v>24</v>
      </c>
      <c r="H34" s="35" t="s">
        <v>35</v>
      </c>
      <c r="I34" s="34">
        <v>115</v>
      </c>
      <c r="J34" s="34">
        <f>I34*2</f>
        <v>230</v>
      </c>
      <c r="K34" s="62">
        <v>1</v>
      </c>
      <c r="L34" s="63">
        <v>25</v>
      </c>
      <c r="M34" s="62"/>
    </row>
    <row r="35">
      <c r="A35" s="61">
        <v>1</v>
      </c>
      <c r="B35" s="31" t="s">
        <v>60</v>
      </c>
      <c r="C35" s="62"/>
      <c r="D35" s="62"/>
      <c r="E35" s="34" t="s">
        <v>255</v>
      </c>
      <c r="F35" s="34">
        <v>85</v>
      </c>
      <c r="G35" s="34">
        <v>28</v>
      </c>
      <c r="H35" s="35" t="s">
        <v>47</v>
      </c>
      <c r="I35" s="34">
        <v>133.5</v>
      </c>
      <c r="J35" s="34">
        <f>I35*2.5</f>
        <v>333.75</v>
      </c>
      <c r="K35" s="62" t="s">
        <v>175</v>
      </c>
      <c r="L35" s="63">
        <v>38</v>
      </c>
      <c r="M35" s="62"/>
    </row>
    <row r="36">
      <c r="A36" s="61">
        <v>2</v>
      </c>
      <c r="B36" s="31" t="s">
        <v>50</v>
      </c>
      <c r="C36" s="62"/>
      <c r="D36" s="62"/>
      <c r="E36" s="34" t="s">
        <v>256</v>
      </c>
      <c r="F36" s="34">
        <v>85</v>
      </c>
      <c r="G36" s="34">
        <v>24</v>
      </c>
      <c r="H36" s="35" t="s">
        <v>51</v>
      </c>
      <c r="I36" s="34">
        <v>131</v>
      </c>
      <c r="J36" s="34">
        <f t="shared" ref="J36:J40" si="53">I36*2</f>
        <v>262</v>
      </c>
      <c r="K36" s="62">
        <v>1</v>
      </c>
      <c r="L36" s="63">
        <v>28</v>
      </c>
      <c r="M36" s="62"/>
    </row>
    <row r="37">
      <c r="A37" s="61">
        <v>3</v>
      </c>
      <c r="B37" s="31" t="s">
        <v>63</v>
      </c>
      <c r="C37" s="62"/>
      <c r="D37" s="62"/>
      <c r="E37" s="34" t="s">
        <v>257</v>
      </c>
      <c r="F37" s="34">
        <v>85</v>
      </c>
      <c r="G37" s="34">
        <v>24</v>
      </c>
      <c r="H37" s="35" t="s">
        <v>64</v>
      </c>
      <c r="I37" s="34">
        <v>131</v>
      </c>
      <c r="J37" s="34">
        <f t="shared" si="53"/>
        <v>262</v>
      </c>
      <c r="K37" s="62">
        <v>1</v>
      </c>
      <c r="L37" s="63">
        <v>25</v>
      </c>
      <c r="M37" s="62"/>
    </row>
    <row r="38">
      <c r="A38" s="61">
        <v>1</v>
      </c>
      <c r="B38" s="31" t="s">
        <v>70</v>
      </c>
      <c r="C38" s="62"/>
      <c r="D38" s="62"/>
      <c r="E38" s="34" t="s">
        <v>258</v>
      </c>
      <c r="F38" s="34">
        <v>95</v>
      </c>
      <c r="G38" s="34">
        <v>24</v>
      </c>
      <c r="H38" s="35" t="s">
        <v>37</v>
      </c>
      <c r="I38" s="34">
        <v>128</v>
      </c>
      <c r="J38" s="34">
        <f t="shared" si="53"/>
        <v>256</v>
      </c>
      <c r="K38" s="62">
        <v>1</v>
      </c>
      <c r="L38" s="63">
        <v>33</v>
      </c>
      <c r="M38" s="62"/>
    </row>
    <row r="39">
      <c r="A39" s="61">
        <v>2</v>
      </c>
      <c r="B39" s="31" t="s">
        <v>223</v>
      </c>
      <c r="C39" s="62"/>
      <c r="D39" s="62"/>
      <c r="E39" s="34" t="s">
        <v>259</v>
      </c>
      <c r="F39" s="34">
        <v>95</v>
      </c>
      <c r="G39" s="34">
        <v>24</v>
      </c>
      <c r="H39" s="35" t="s">
        <v>224</v>
      </c>
      <c r="I39" s="34">
        <v>122.5</v>
      </c>
      <c r="J39" s="34">
        <f t="shared" si="53"/>
        <v>245</v>
      </c>
      <c r="K39" s="62">
        <v>1</v>
      </c>
      <c r="L39" s="63">
        <v>28</v>
      </c>
      <c r="M39" s="62"/>
    </row>
    <row r="40">
      <c r="A40" s="61">
        <v>3</v>
      </c>
      <c r="B40" s="31" t="s">
        <v>260</v>
      </c>
      <c r="C40" s="62"/>
      <c r="D40" s="62"/>
      <c r="E40" s="34" t="s">
        <v>259</v>
      </c>
      <c r="F40" s="34">
        <v>95</v>
      </c>
      <c r="G40" s="34">
        <v>24</v>
      </c>
      <c r="H40" s="34" t="s">
        <v>25</v>
      </c>
      <c r="I40" s="34">
        <v>106</v>
      </c>
      <c r="J40" s="34">
        <f t="shared" si="53"/>
        <v>212</v>
      </c>
      <c r="K40" s="62">
        <v>1</v>
      </c>
      <c r="L40" s="63">
        <v>25</v>
      </c>
      <c r="M40" s="62"/>
    </row>
    <row r="41">
      <c r="A41" s="61">
        <v>4</v>
      </c>
      <c r="B41" s="31" t="s">
        <v>261</v>
      </c>
      <c r="C41" s="62"/>
      <c r="D41" s="62"/>
      <c r="E41" s="34">
        <v>86</v>
      </c>
      <c r="F41" s="34">
        <v>95</v>
      </c>
      <c r="G41" s="34">
        <v>16</v>
      </c>
      <c r="H41" s="35" t="s">
        <v>262</v>
      </c>
      <c r="I41" s="34">
        <v>93</v>
      </c>
      <c r="J41" s="34">
        <f>I41*1</f>
        <v>93</v>
      </c>
      <c r="K41" s="62"/>
      <c r="L41" s="63">
        <v>20</v>
      </c>
      <c r="M41" s="62"/>
    </row>
    <row r="42">
      <c r="A42" s="61">
        <v>1</v>
      </c>
      <c r="B42" s="31" t="s">
        <v>76</v>
      </c>
      <c r="C42" s="62"/>
      <c r="D42" s="62"/>
      <c r="E42" s="34" t="s">
        <v>263</v>
      </c>
      <c r="F42" s="34">
        <v>105</v>
      </c>
      <c r="G42" s="34">
        <v>28</v>
      </c>
      <c r="H42" s="35" t="s">
        <v>77</v>
      </c>
      <c r="I42" s="34">
        <v>97.5</v>
      </c>
      <c r="J42" s="34">
        <f>I42*2.5</f>
        <v>243.75</v>
      </c>
      <c r="K42" s="62">
        <v>1</v>
      </c>
      <c r="L42" s="63">
        <v>33</v>
      </c>
      <c r="M42" s="62"/>
    </row>
    <row r="43">
      <c r="A43" s="61">
        <v>2</v>
      </c>
      <c r="B43" s="31" t="s">
        <v>189</v>
      </c>
      <c r="C43" s="62"/>
      <c r="D43" s="62"/>
      <c r="E43" s="34" t="s">
        <v>264</v>
      </c>
      <c r="F43" s="34">
        <v>105</v>
      </c>
      <c r="G43" s="34">
        <v>24</v>
      </c>
      <c r="H43" s="35" t="s">
        <v>124</v>
      </c>
      <c r="I43" s="34">
        <v>104.5</v>
      </c>
      <c r="J43" s="34">
        <f>I43*2</f>
        <v>209</v>
      </c>
      <c r="K43" s="62">
        <v>1</v>
      </c>
      <c r="L43" s="63">
        <v>28</v>
      </c>
      <c r="M43" s="62"/>
    </row>
    <row r="44">
      <c r="A44" s="61">
        <v>3</v>
      </c>
      <c r="B44" s="31" t="s">
        <v>72</v>
      </c>
      <c r="C44" s="62"/>
      <c r="D44" s="62"/>
      <c r="E44" s="34" t="s">
        <v>265</v>
      </c>
      <c r="F44" s="34">
        <v>105</v>
      </c>
      <c r="G44" s="35">
        <v>20</v>
      </c>
      <c r="H44" s="35" t="s">
        <v>35</v>
      </c>
      <c r="I44" s="34">
        <v>128</v>
      </c>
      <c r="J44" s="34">
        <f>I44*1.5</f>
        <v>192</v>
      </c>
      <c r="K44" s="62">
        <v>2</v>
      </c>
      <c r="L44" s="63">
        <v>24</v>
      </c>
      <c r="M44" s="62"/>
    </row>
    <row r="45">
      <c r="A45" s="61">
        <v>4</v>
      </c>
      <c r="B45" s="31" t="s">
        <v>79</v>
      </c>
      <c r="C45" s="62"/>
      <c r="D45" s="62"/>
      <c r="E45" s="34" t="s">
        <v>266</v>
      </c>
      <c r="F45" s="34">
        <v>105</v>
      </c>
      <c r="G45" s="34">
        <v>16</v>
      </c>
      <c r="H45" s="35" t="s">
        <v>80</v>
      </c>
      <c r="I45" s="34">
        <v>136.5</v>
      </c>
      <c r="J45" s="34">
        <f>I45*1</f>
        <v>136.5</v>
      </c>
      <c r="K45" s="62">
        <v>3</v>
      </c>
      <c r="L45" s="63">
        <v>21</v>
      </c>
      <c r="M45" s="62"/>
    </row>
    <row r="46" ht="17.25">
      <c r="A46" s="60" t="s">
        <v>192</v>
      </c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</row>
    <row r="47">
      <c r="A47" s="61">
        <v>1</v>
      </c>
      <c r="B47" s="31" t="s">
        <v>193</v>
      </c>
      <c r="C47" s="63"/>
      <c r="D47" s="63"/>
      <c r="E47" s="34" t="s">
        <v>267</v>
      </c>
      <c r="F47" s="34">
        <v>58</v>
      </c>
      <c r="G47" s="34">
        <v>10</v>
      </c>
      <c r="H47" s="35" t="s">
        <v>137</v>
      </c>
      <c r="I47" s="34">
        <v>118.5</v>
      </c>
      <c r="J47" s="34">
        <f t="shared" ref="J47:J48" si="54">I47*1.3</f>
        <v>154.05000000000001</v>
      </c>
      <c r="K47" s="62"/>
      <c r="L47" s="63">
        <v>30</v>
      </c>
      <c r="M47" s="62"/>
    </row>
    <row r="48">
      <c r="A48" s="61">
        <v>1</v>
      </c>
      <c r="B48" s="31" t="s">
        <v>85</v>
      </c>
      <c r="C48" s="63"/>
      <c r="D48" s="63"/>
      <c r="E48" s="34" t="s">
        <v>268</v>
      </c>
      <c r="F48" s="34">
        <v>68</v>
      </c>
      <c r="G48" s="34">
        <v>10</v>
      </c>
      <c r="H48" s="35" t="s">
        <v>20</v>
      </c>
      <c r="I48" s="34">
        <v>152</v>
      </c>
      <c r="J48" s="34">
        <f t="shared" si="54"/>
        <v>197.59999999999999</v>
      </c>
      <c r="K48" s="62"/>
      <c r="L48" s="63">
        <v>30</v>
      </c>
      <c r="M48" s="62"/>
    </row>
    <row r="49">
      <c r="A49" s="61">
        <v>1</v>
      </c>
      <c r="B49" s="31" t="s">
        <v>269</v>
      </c>
      <c r="C49" s="63"/>
      <c r="D49" s="63"/>
      <c r="E49" s="34">
        <v>60</v>
      </c>
      <c r="F49" s="34">
        <v>63</v>
      </c>
      <c r="G49" s="34">
        <v>12</v>
      </c>
      <c r="H49" s="35" t="s">
        <v>262</v>
      </c>
      <c r="I49" s="34">
        <v>129.5</v>
      </c>
      <c r="J49" s="34">
        <f>I49*1.5</f>
        <v>194.25</v>
      </c>
      <c r="K49" s="62"/>
      <c r="L49" s="63">
        <v>30</v>
      </c>
      <c r="M49" s="62"/>
    </row>
    <row r="50">
      <c r="A50" s="61">
        <v>1</v>
      </c>
      <c r="B50" s="31" t="s">
        <v>270</v>
      </c>
      <c r="C50" s="63"/>
      <c r="D50" s="63"/>
      <c r="E50" s="34">
        <v>71.5</v>
      </c>
      <c r="F50" s="34">
        <v>73</v>
      </c>
      <c r="G50" s="34">
        <v>8</v>
      </c>
      <c r="H50" s="35" t="s">
        <v>224</v>
      </c>
      <c r="I50" s="34">
        <v>161</v>
      </c>
      <c r="J50" s="34">
        <f>I50*1</f>
        <v>161</v>
      </c>
      <c r="K50" s="62"/>
      <c r="L50" s="63">
        <v>30</v>
      </c>
      <c r="M50" s="62"/>
    </row>
    <row r="51">
      <c r="A51" s="61">
        <v>1</v>
      </c>
      <c r="B51" s="31" t="s">
        <v>271</v>
      </c>
      <c r="C51" s="63"/>
      <c r="D51" s="63"/>
      <c r="E51" s="34">
        <v>74</v>
      </c>
      <c r="F51" s="34" t="s">
        <v>151</v>
      </c>
      <c r="G51" s="34">
        <v>16</v>
      </c>
      <c r="H51" s="35" t="s">
        <v>25</v>
      </c>
      <c r="I51" s="34">
        <v>103</v>
      </c>
      <c r="J51" s="34">
        <f>I51*2</f>
        <v>206</v>
      </c>
      <c r="K51" s="62">
        <v>1</v>
      </c>
      <c r="L51" s="63">
        <v>33</v>
      </c>
      <c r="M51" s="62"/>
    </row>
    <row r="52">
      <c r="A52" s="37"/>
      <c r="B52" s="38"/>
      <c r="C52" s="39"/>
      <c r="D52" s="39"/>
      <c r="E52" s="29"/>
      <c r="F52" s="29"/>
      <c r="G52" s="29"/>
      <c r="H52" s="29"/>
      <c r="I52" s="29"/>
      <c r="J52" s="29"/>
      <c r="K52" s="40"/>
      <c r="L52" s="39"/>
      <c r="M52" s="40"/>
    </row>
    <row r="53">
      <c r="B53" s="1" t="s">
        <v>88</v>
      </c>
      <c r="D53" s="1" t="s">
        <v>89</v>
      </c>
      <c r="G53" s="1" t="s">
        <v>90</v>
      </c>
      <c r="I53" s="29"/>
      <c r="K53" s="1" t="s">
        <v>91</v>
      </c>
    </row>
    <row r="54">
      <c r="A54" s="37"/>
      <c r="B54" s="38"/>
      <c r="C54" s="39"/>
      <c r="D54" s="39"/>
      <c r="E54" s="29"/>
      <c r="F54" s="29"/>
      <c r="G54" s="29"/>
      <c r="H54" s="29"/>
      <c r="I54" s="29"/>
      <c r="J54" s="29"/>
      <c r="K54" s="40"/>
      <c r="L54" s="39"/>
      <c r="M54" s="40"/>
    </row>
    <row r="55">
      <c r="A55" s="58" t="s">
        <v>235</v>
      </c>
      <c r="B55" s="4"/>
      <c r="C55" s="4"/>
      <c r="D55" s="3"/>
      <c r="E55" s="3"/>
      <c r="F55" s="3"/>
      <c r="G55" s="3"/>
      <c r="H55" s="3"/>
      <c r="I55" s="29"/>
      <c r="J55" s="3"/>
      <c r="K55" s="3"/>
      <c r="L55" s="3"/>
      <c r="M55" s="5"/>
    </row>
    <row r="56" ht="19.5">
      <c r="A56" s="10" t="s">
        <v>1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ht="19.5">
      <c r="A57" s="10" t="s">
        <v>236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</row>
    <row r="58" ht="19.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ht="21.75">
      <c r="A59" s="13" t="s">
        <v>3</v>
      </c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</row>
    <row r="60" ht="21.7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</row>
    <row r="61" ht="21.75">
      <c r="A61" s="16" t="s">
        <v>4</v>
      </c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</row>
    <row r="62" ht="17.25">
      <c r="A62" s="18" t="s">
        <v>237</v>
      </c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</row>
    <row r="63" ht="17.25">
      <c r="A63" s="18"/>
      <c r="B63" s="18"/>
      <c r="C63" s="18"/>
      <c r="D63" s="18"/>
      <c r="E63" s="18"/>
      <c r="F63" s="18"/>
      <c r="G63" s="18"/>
      <c r="H63" s="18"/>
      <c r="I63" s="29"/>
      <c r="J63" s="18"/>
      <c r="K63" s="18"/>
      <c r="L63" s="18"/>
      <c r="M63" s="18"/>
    </row>
    <row r="64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</row>
    <row r="65" ht="22.5">
      <c r="A65" s="25" t="s">
        <v>6</v>
      </c>
      <c r="B65" s="25" t="s">
        <v>7</v>
      </c>
      <c r="C65" s="25" t="s">
        <v>8</v>
      </c>
      <c r="D65" s="25" t="s">
        <v>9</v>
      </c>
      <c r="E65" s="25" t="s">
        <v>10</v>
      </c>
      <c r="F65" s="25" t="s">
        <v>11</v>
      </c>
      <c r="G65" s="25" t="s">
        <v>12</v>
      </c>
      <c r="H65" s="25" t="s">
        <v>13</v>
      </c>
      <c r="I65" s="25" t="s">
        <v>14</v>
      </c>
      <c r="J65" s="25" t="s">
        <v>15</v>
      </c>
      <c r="K65" s="26" t="s">
        <v>9</v>
      </c>
      <c r="L65" s="26" t="s">
        <v>16</v>
      </c>
      <c r="M65" s="27" t="s">
        <v>17</v>
      </c>
    </row>
    <row r="66" ht="18.75">
      <c r="A66" s="60" t="s">
        <v>93</v>
      </c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</row>
    <row r="67">
      <c r="A67" s="61">
        <v>1</v>
      </c>
      <c r="B67" s="31" t="s">
        <v>97</v>
      </c>
      <c r="C67" s="62"/>
      <c r="D67" s="62"/>
      <c r="E67" s="34" t="s">
        <v>238</v>
      </c>
      <c r="F67" s="34">
        <v>73</v>
      </c>
      <c r="G67" s="34">
        <v>24</v>
      </c>
      <c r="H67" s="35" t="s">
        <v>98</v>
      </c>
      <c r="I67" s="34">
        <v>121</v>
      </c>
      <c r="J67" s="34">
        <f t="shared" ref="J67:J68" si="55">I67*2</f>
        <v>242</v>
      </c>
      <c r="K67" s="62">
        <v>1</v>
      </c>
      <c r="L67" s="63">
        <v>33</v>
      </c>
      <c r="M67" s="62"/>
    </row>
    <row r="68">
      <c r="A68" s="61">
        <v>2</v>
      </c>
      <c r="B68" s="31" t="s">
        <v>94</v>
      </c>
      <c r="C68" s="62"/>
      <c r="D68" s="62"/>
      <c r="E68" s="34" t="s">
        <v>272</v>
      </c>
      <c r="F68" s="34">
        <v>73</v>
      </c>
      <c r="G68" s="34">
        <v>24</v>
      </c>
      <c r="H68" s="35" t="s">
        <v>20</v>
      </c>
      <c r="I68" s="34">
        <v>119.5</v>
      </c>
      <c r="J68" s="34">
        <f t="shared" si="55"/>
        <v>239</v>
      </c>
      <c r="K68" s="62">
        <v>1</v>
      </c>
      <c r="L68" s="63">
        <v>28</v>
      </c>
      <c r="M68" s="62"/>
    </row>
    <row r="69">
      <c r="A69" s="61">
        <v>3</v>
      </c>
      <c r="B69" s="31" t="s">
        <v>95</v>
      </c>
      <c r="C69" s="62"/>
      <c r="D69" s="62"/>
      <c r="E69" s="34" t="s">
        <v>238</v>
      </c>
      <c r="F69" s="34">
        <v>73</v>
      </c>
      <c r="G69" s="34">
        <v>28</v>
      </c>
      <c r="H69" s="35" t="s">
        <v>96</v>
      </c>
      <c r="I69" s="34">
        <v>52</v>
      </c>
      <c r="J69" s="34">
        <f>I69*2.5</f>
        <v>130</v>
      </c>
      <c r="K69" s="62">
        <v>2</v>
      </c>
      <c r="L69" s="62">
        <v>24</v>
      </c>
      <c r="M69" s="62"/>
    </row>
    <row r="70">
      <c r="A70" s="61">
        <v>1</v>
      </c>
      <c r="B70" s="31" t="s">
        <v>273</v>
      </c>
      <c r="C70" s="62"/>
      <c r="D70" s="62"/>
      <c r="E70" s="34" t="s">
        <v>274</v>
      </c>
      <c r="F70" s="34">
        <v>78</v>
      </c>
      <c r="G70" s="34">
        <v>24</v>
      </c>
      <c r="H70" s="35" t="s">
        <v>275</v>
      </c>
      <c r="I70" s="34">
        <v>103.5</v>
      </c>
      <c r="J70" s="34">
        <f>I70*2</f>
        <v>207</v>
      </c>
      <c r="K70" s="62">
        <v>1</v>
      </c>
      <c r="L70" s="63">
        <v>33</v>
      </c>
      <c r="M70" s="62"/>
    </row>
    <row r="71">
      <c r="A71" s="61">
        <v>2</v>
      </c>
      <c r="B71" s="31" t="s">
        <v>101</v>
      </c>
      <c r="C71" s="62"/>
      <c r="D71" s="62"/>
      <c r="E71" s="34">
        <v>78</v>
      </c>
      <c r="F71" s="34">
        <v>78</v>
      </c>
      <c r="G71" s="34">
        <v>20</v>
      </c>
      <c r="H71" s="35" t="s">
        <v>102</v>
      </c>
      <c r="I71" s="34">
        <v>136</v>
      </c>
      <c r="J71" s="34">
        <f>I71*1.5</f>
        <v>204</v>
      </c>
      <c r="K71" s="62">
        <v>1</v>
      </c>
      <c r="L71" s="63">
        <v>28</v>
      </c>
      <c r="M71" s="62"/>
    </row>
    <row r="72">
      <c r="A72" s="61">
        <v>1</v>
      </c>
      <c r="B72" s="31" t="s">
        <v>106</v>
      </c>
      <c r="C72" s="62"/>
      <c r="D72" s="62"/>
      <c r="E72" s="34" t="s">
        <v>276</v>
      </c>
      <c r="F72" s="34">
        <v>85</v>
      </c>
      <c r="G72" s="34">
        <v>24</v>
      </c>
      <c r="H72" s="35" t="s">
        <v>107</v>
      </c>
      <c r="I72" s="34">
        <v>128</v>
      </c>
      <c r="J72" s="34">
        <f t="shared" ref="J72:J79" si="56">I72*2</f>
        <v>256</v>
      </c>
      <c r="K72" s="62">
        <v>1</v>
      </c>
      <c r="L72" s="63">
        <v>33</v>
      </c>
      <c r="M72" s="62"/>
    </row>
    <row r="73">
      <c r="A73" s="61">
        <v>2</v>
      </c>
      <c r="B73" s="31" t="s">
        <v>118</v>
      </c>
      <c r="C73" s="62"/>
      <c r="D73" s="62"/>
      <c r="E73" s="34" t="s">
        <v>247</v>
      </c>
      <c r="F73" s="34">
        <v>85</v>
      </c>
      <c r="G73" s="34">
        <v>24</v>
      </c>
      <c r="H73" s="35" t="s">
        <v>47</v>
      </c>
      <c r="I73" s="34">
        <v>117.5</v>
      </c>
      <c r="J73" s="34">
        <f t="shared" si="56"/>
        <v>235</v>
      </c>
      <c r="K73" s="62">
        <v>1</v>
      </c>
      <c r="L73" s="63">
        <v>28</v>
      </c>
      <c r="M73" s="62"/>
    </row>
    <row r="74">
      <c r="A74" s="61">
        <v>3</v>
      </c>
      <c r="B74" s="31" t="s">
        <v>226</v>
      </c>
      <c r="C74" s="62"/>
      <c r="D74" s="62"/>
      <c r="E74" s="34" t="s">
        <v>255</v>
      </c>
      <c r="F74" s="34">
        <v>85</v>
      </c>
      <c r="G74" s="34">
        <v>24</v>
      </c>
      <c r="H74" s="35" t="s">
        <v>23</v>
      </c>
      <c r="I74" s="34">
        <v>107.5</v>
      </c>
      <c r="J74" s="34">
        <f t="shared" si="56"/>
        <v>215</v>
      </c>
      <c r="K74" s="62">
        <v>1</v>
      </c>
      <c r="L74" s="63">
        <v>25</v>
      </c>
      <c r="M74" s="62"/>
    </row>
    <row r="75">
      <c r="A75" s="61">
        <v>1</v>
      </c>
      <c r="B75" s="31" t="s">
        <v>125</v>
      </c>
      <c r="C75" s="62"/>
      <c r="D75" s="62"/>
      <c r="E75" s="34" t="s">
        <v>277</v>
      </c>
      <c r="F75" s="34">
        <v>95</v>
      </c>
      <c r="G75" s="34">
        <v>28</v>
      </c>
      <c r="H75" s="35" t="s">
        <v>126</v>
      </c>
      <c r="I75" s="34">
        <v>129</v>
      </c>
      <c r="J75" s="34">
        <f>I75*2.5</f>
        <v>322.5</v>
      </c>
      <c r="K75" s="62" t="s">
        <v>21</v>
      </c>
      <c r="L75" s="63">
        <v>35</v>
      </c>
      <c r="M75" s="62"/>
    </row>
    <row r="76">
      <c r="A76" s="61">
        <v>2</v>
      </c>
      <c r="B76" s="31" t="s">
        <v>113</v>
      </c>
      <c r="C76" s="62"/>
      <c r="D76" s="62"/>
      <c r="E76" s="34" t="s">
        <v>278</v>
      </c>
      <c r="F76" s="34">
        <v>95</v>
      </c>
      <c r="G76" s="34">
        <v>24</v>
      </c>
      <c r="H76" s="35" t="s">
        <v>20</v>
      </c>
      <c r="I76" s="34">
        <v>124.5</v>
      </c>
      <c r="J76" s="34">
        <f t="shared" ref="J76:J77" si="57">I76*2</f>
        <v>249</v>
      </c>
      <c r="K76" s="62">
        <v>1</v>
      </c>
      <c r="L76" s="63">
        <v>28</v>
      </c>
      <c r="M76" s="62"/>
    </row>
    <row r="77">
      <c r="A77" s="61">
        <v>3</v>
      </c>
      <c r="B77" s="31" t="s">
        <v>114</v>
      </c>
      <c r="C77" s="62"/>
      <c r="D77" s="62"/>
      <c r="E77" s="34" t="s">
        <v>279</v>
      </c>
      <c r="F77" s="34">
        <v>95</v>
      </c>
      <c r="G77" s="34">
        <v>24</v>
      </c>
      <c r="H77" s="35" t="s">
        <v>115</v>
      </c>
      <c r="I77" s="34">
        <v>70</v>
      </c>
      <c r="J77" s="34">
        <f t="shared" si="57"/>
        <v>140</v>
      </c>
      <c r="K77" s="62">
        <v>3</v>
      </c>
      <c r="L77" s="63">
        <v>23</v>
      </c>
      <c r="M77" s="62"/>
    </row>
    <row r="78">
      <c r="A78" s="61">
        <v>4</v>
      </c>
      <c r="B78" s="31" t="s">
        <v>280</v>
      </c>
      <c r="C78" s="62"/>
      <c r="D78" s="62"/>
      <c r="E78" s="34">
        <v>95</v>
      </c>
      <c r="F78" s="34">
        <v>95</v>
      </c>
      <c r="G78" s="34">
        <v>28</v>
      </c>
      <c r="H78" s="35" t="s">
        <v>281</v>
      </c>
      <c r="I78" s="34">
        <v>52</v>
      </c>
      <c r="J78" s="34">
        <f>I78*2.5</f>
        <v>130</v>
      </c>
      <c r="K78" s="62">
        <v>3</v>
      </c>
      <c r="L78" s="63">
        <v>21</v>
      </c>
      <c r="M78" s="62"/>
    </row>
    <row r="79">
      <c r="A79" s="61">
        <v>1</v>
      </c>
      <c r="B79" s="31" t="s">
        <v>196</v>
      </c>
      <c r="C79" s="62"/>
      <c r="D79" s="62"/>
      <c r="E79" s="34" t="s">
        <v>282</v>
      </c>
      <c r="F79" s="34" t="s">
        <v>123</v>
      </c>
      <c r="G79" s="34">
        <v>24</v>
      </c>
      <c r="H79" s="35" t="s">
        <v>47</v>
      </c>
      <c r="I79" s="34">
        <v>160.5</v>
      </c>
      <c r="J79" s="34">
        <f t="shared" si="56"/>
        <v>321</v>
      </c>
      <c r="K79" s="62" t="s">
        <v>21</v>
      </c>
      <c r="L79" s="63">
        <v>35</v>
      </c>
      <c r="M79" s="62"/>
    </row>
    <row r="80" ht="18.75">
      <c r="A80" s="60" t="s">
        <v>133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</row>
    <row r="81" ht="18.75">
      <c r="A81" s="61">
        <v>1</v>
      </c>
      <c r="B81" s="31" t="s">
        <v>134</v>
      </c>
      <c r="C81" s="67"/>
      <c r="D81" s="67"/>
      <c r="E81" s="34" t="s">
        <v>283</v>
      </c>
      <c r="F81" s="34">
        <v>63</v>
      </c>
      <c r="G81" s="34">
        <v>10</v>
      </c>
      <c r="H81" s="35" t="s">
        <v>111</v>
      </c>
      <c r="I81" s="34">
        <v>83</v>
      </c>
      <c r="J81" s="34">
        <f>I81*1.3</f>
        <v>107.90000000000001</v>
      </c>
      <c r="K81" s="36"/>
      <c r="L81" s="36">
        <v>30</v>
      </c>
      <c r="M81" s="36"/>
    </row>
    <row r="82" ht="18.75">
      <c r="A82" s="61">
        <v>1</v>
      </c>
      <c r="B82" s="31" t="s">
        <v>136</v>
      </c>
      <c r="C82" s="67"/>
      <c r="D82" s="67"/>
      <c r="E82" s="34" t="s">
        <v>284</v>
      </c>
      <c r="F82" s="34" t="s">
        <v>87</v>
      </c>
      <c r="G82" s="34">
        <v>12</v>
      </c>
      <c r="H82" s="35" t="s">
        <v>137</v>
      </c>
      <c r="I82" s="34">
        <v>113.5</v>
      </c>
      <c r="J82" s="34">
        <f>I82*1.5</f>
        <v>170.25</v>
      </c>
      <c r="K82" s="36">
        <v>1</v>
      </c>
      <c r="L82" s="36">
        <v>33</v>
      </c>
      <c r="M82" s="36"/>
    </row>
    <row r="83" ht="18.75">
      <c r="A83" s="28" t="s">
        <v>138</v>
      </c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</row>
    <row r="84">
      <c r="A84" s="30">
        <v>1</v>
      </c>
      <c r="B84" s="31" t="s">
        <v>140</v>
      </c>
      <c r="C84" s="45"/>
      <c r="D84" s="45"/>
      <c r="E84" s="34" t="s">
        <v>285</v>
      </c>
      <c r="F84" s="34">
        <v>58</v>
      </c>
      <c r="G84" s="34">
        <v>12</v>
      </c>
      <c r="H84" s="35" t="s">
        <v>120</v>
      </c>
      <c r="I84" s="34">
        <v>135.5</v>
      </c>
      <c r="J84" s="36">
        <f t="shared" ref="J84:J87" si="58">I84*0.8</f>
        <v>108.40000000000001</v>
      </c>
      <c r="K84" s="36" t="s">
        <v>197</v>
      </c>
      <c r="L84" s="36">
        <v>33</v>
      </c>
      <c r="M84" s="45"/>
    </row>
    <row r="85">
      <c r="A85" s="30">
        <v>2</v>
      </c>
      <c r="B85" s="31" t="s">
        <v>143</v>
      </c>
      <c r="C85" s="45"/>
      <c r="D85" s="45"/>
      <c r="E85" s="34" t="s">
        <v>286</v>
      </c>
      <c r="F85" s="34">
        <v>58</v>
      </c>
      <c r="G85" s="34">
        <v>12</v>
      </c>
      <c r="H85" s="35" t="s">
        <v>120</v>
      </c>
      <c r="I85" s="34">
        <v>67</v>
      </c>
      <c r="J85" s="36">
        <f t="shared" si="58"/>
        <v>53.600000000000001</v>
      </c>
      <c r="K85" s="36" t="s">
        <v>231</v>
      </c>
      <c r="L85" s="36">
        <v>26</v>
      </c>
      <c r="M85" s="45"/>
    </row>
    <row r="86">
      <c r="A86" s="30">
        <v>1</v>
      </c>
      <c r="B86" s="31" t="s">
        <v>227</v>
      </c>
      <c r="C86" s="45"/>
      <c r="D86" s="45"/>
      <c r="E86" s="34" t="s">
        <v>287</v>
      </c>
      <c r="F86" s="34">
        <v>68</v>
      </c>
      <c r="G86" s="35">
        <v>12</v>
      </c>
      <c r="H86" s="35" t="s">
        <v>120</v>
      </c>
      <c r="I86" s="34">
        <v>127.5</v>
      </c>
      <c r="J86" s="36">
        <f t="shared" si="58"/>
        <v>102</v>
      </c>
      <c r="K86" s="36" t="s">
        <v>197</v>
      </c>
      <c r="L86" s="36">
        <v>33</v>
      </c>
      <c r="M86" s="45"/>
    </row>
    <row r="87">
      <c r="A87" s="30">
        <v>2</v>
      </c>
      <c r="B87" s="31" t="s">
        <v>228</v>
      </c>
      <c r="C87" s="45"/>
      <c r="D87" s="45"/>
      <c r="E87" s="34" t="s">
        <v>288</v>
      </c>
      <c r="F87" s="34">
        <v>68</v>
      </c>
      <c r="G87" s="34">
        <v>12</v>
      </c>
      <c r="H87" s="35" t="s">
        <v>229</v>
      </c>
      <c r="I87" s="34">
        <v>118.5</v>
      </c>
      <c r="J87" s="36">
        <f t="shared" si="58"/>
        <v>94.800000000000011</v>
      </c>
      <c r="K87" s="36" t="s">
        <v>197</v>
      </c>
      <c r="L87" s="36">
        <v>26</v>
      </c>
      <c r="M87" s="45"/>
    </row>
    <row r="88">
      <c r="A88" s="30">
        <v>3</v>
      </c>
      <c r="B88" s="31" t="s">
        <v>146</v>
      </c>
      <c r="C88" s="45"/>
      <c r="D88" s="45"/>
      <c r="E88" s="34" t="s">
        <v>289</v>
      </c>
      <c r="F88" s="34">
        <v>68</v>
      </c>
      <c r="G88" s="34">
        <v>16</v>
      </c>
      <c r="H88" s="35" t="s">
        <v>35</v>
      </c>
      <c r="I88" s="34">
        <v>94.5</v>
      </c>
      <c r="J88" s="36">
        <f t="shared" ref="J88:J89" si="59">I88*1</f>
        <v>94.5</v>
      </c>
      <c r="K88" s="36"/>
      <c r="L88" s="36">
        <v>22</v>
      </c>
      <c r="M88" s="45"/>
    </row>
    <row r="89">
      <c r="A89" s="30">
        <v>1</v>
      </c>
      <c r="B89" s="31" t="s">
        <v>149</v>
      </c>
      <c r="C89" s="45"/>
      <c r="D89" s="45"/>
      <c r="E89" s="34" t="s">
        <v>290</v>
      </c>
      <c r="F89" s="34">
        <v>73</v>
      </c>
      <c r="G89" s="34">
        <v>16</v>
      </c>
      <c r="H89" s="35" t="s">
        <v>120</v>
      </c>
      <c r="I89" s="34">
        <v>96</v>
      </c>
      <c r="J89" s="36">
        <f t="shared" si="59"/>
        <v>96</v>
      </c>
      <c r="K89" s="36"/>
      <c r="L89" s="36">
        <v>30</v>
      </c>
      <c r="M89" s="45"/>
    </row>
    <row r="90">
      <c r="A90" s="30">
        <v>1</v>
      </c>
      <c r="B90" s="31" t="s">
        <v>152</v>
      </c>
      <c r="C90" s="45"/>
      <c r="D90" s="45"/>
      <c r="E90" s="34" t="s">
        <v>291</v>
      </c>
      <c r="F90" s="34" t="s">
        <v>151</v>
      </c>
      <c r="G90" s="34">
        <v>20</v>
      </c>
      <c r="H90" s="35" t="s">
        <v>120</v>
      </c>
      <c r="I90" s="34">
        <v>109</v>
      </c>
      <c r="J90" s="36">
        <f>I90*1.5</f>
        <v>163.5</v>
      </c>
      <c r="K90" s="36">
        <v>1</v>
      </c>
      <c r="L90" s="36">
        <v>33</v>
      </c>
      <c r="M90" s="45"/>
    </row>
    <row r="91" ht="18.75">
      <c r="A91" s="28" t="s">
        <v>154</v>
      </c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</row>
    <row r="92">
      <c r="A92" s="30">
        <v>1</v>
      </c>
      <c r="B92" s="31" t="s">
        <v>155</v>
      </c>
      <c r="C92" s="45"/>
      <c r="D92" s="45"/>
      <c r="E92" s="34" t="s">
        <v>292</v>
      </c>
      <c r="F92" s="34">
        <v>58</v>
      </c>
      <c r="G92" s="34">
        <v>10</v>
      </c>
      <c r="H92" s="35" t="s">
        <v>120</v>
      </c>
      <c r="I92" s="34">
        <v>87.5</v>
      </c>
      <c r="J92" s="36">
        <f>I92*1.3</f>
        <v>113.75</v>
      </c>
      <c r="K92" s="36"/>
      <c r="L92" s="36">
        <v>30</v>
      </c>
      <c r="M92" s="45"/>
    </row>
    <row r="93">
      <c r="A93" s="30">
        <v>1</v>
      </c>
      <c r="B93" s="31" t="s">
        <v>156</v>
      </c>
      <c r="C93" s="45"/>
      <c r="D93" s="45"/>
      <c r="E93" s="34" t="s">
        <v>293</v>
      </c>
      <c r="F93" s="34">
        <v>68</v>
      </c>
      <c r="G93" s="34">
        <v>12</v>
      </c>
      <c r="H93" s="35" t="s">
        <v>120</v>
      </c>
      <c r="I93" s="34">
        <v>111.5</v>
      </c>
      <c r="J93" s="36">
        <f>I93*1.5</f>
        <v>167.25</v>
      </c>
      <c r="K93" s="36" t="s">
        <v>197</v>
      </c>
      <c r="L93" s="36">
        <v>33</v>
      </c>
      <c r="M93" s="45"/>
    </row>
    <row r="94" ht="18.75">
      <c r="A94" s="28" t="s">
        <v>157</v>
      </c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</row>
    <row r="95">
      <c r="A95" s="30">
        <v>1</v>
      </c>
      <c r="B95" s="31" t="s">
        <v>159</v>
      </c>
      <c r="C95" s="32"/>
      <c r="D95" s="32"/>
      <c r="E95" s="34" t="s">
        <v>294</v>
      </c>
      <c r="F95" s="34">
        <v>40</v>
      </c>
      <c r="G95" s="34">
        <v>6</v>
      </c>
      <c r="H95" s="35" t="s">
        <v>120</v>
      </c>
      <c r="I95" s="34">
        <v>118</v>
      </c>
      <c r="J95" s="32">
        <f>I95*1</f>
        <v>118</v>
      </c>
      <c r="K95" s="32"/>
      <c r="L95" s="36">
        <v>30</v>
      </c>
      <c r="M95" s="32"/>
    </row>
    <row r="96">
      <c r="A96" s="30">
        <v>2</v>
      </c>
      <c r="B96" s="31" t="s">
        <v>206</v>
      </c>
      <c r="C96" s="32"/>
      <c r="D96" s="32"/>
      <c r="E96" s="34" t="s">
        <v>295</v>
      </c>
      <c r="F96" s="34">
        <v>40</v>
      </c>
      <c r="G96" s="35">
        <v>4</v>
      </c>
      <c r="H96" s="35" t="s">
        <v>120</v>
      </c>
      <c r="I96" s="34">
        <v>110.5</v>
      </c>
      <c r="J96" s="32">
        <f>I96*0.5</f>
        <v>55.25</v>
      </c>
      <c r="K96" s="32"/>
      <c r="L96" s="36">
        <v>25</v>
      </c>
      <c r="M96" s="32"/>
    </row>
    <row r="97">
      <c r="A97" s="30">
        <v>1</v>
      </c>
      <c r="B97" s="31" t="s">
        <v>160</v>
      </c>
      <c r="C97" s="32"/>
      <c r="D97" s="32"/>
      <c r="E97" s="34" t="s">
        <v>296</v>
      </c>
      <c r="F97" s="34" t="s">
        <v>161</v>
      </c>
      <c r="G97" s="34">
        <v>12</v>
      </c>
      <c r="H97" s="35" t="s">
        <v>120</v>
      </c>
      <c r="I97" s="34">
        <v>112</v>
      </c>
      <c r="J97" s="32">
        <f t="shared" ref="J97:J98" si="60">I97*2</f>
        <v>224</v>
      </c>
      <c r="K97" s="32" t="s">
        <v>197</v>
      </c>
      <c r="L97" s="36">
        <v>33</v>
      </c>
      <c r="M97" s="32"/>
    </row>
    <row r="98">
      <c r="A98" s="30">
        <v>2</v>
      </c>
      <c r="B98" s="31" t="s">
        <v>162</v>
      </c>
      <c r="C98" s="32"/>
      <c r="D98" s="32"/>
      <c r="E98" s="34" t="s">
        <v>297</v>
      </c>
      <c r="F98" s="34" t="s">
        <v>161</v>
      </c>
      <c r="G98" s="34">
        <v>12</v>
      </c>
      <c r="H98" s="35" t="s">
        <v>120</v>
      </c>
      <c r="I98" s="34">
        <v>106</v>
      </c>
      <c r="J98" s="32">
        <f t="shared" si="60"/>
        <v>212</v>
      </c>
      <c r="K98" s="32" t="s">
        <v>197</v>
      </c>
      <c r="L98" s="36">
        <v>28</v>
      </c>
      <c r="M98" s="32"/>
    </row>
    <row r="99" ht="18.75">
      <c r="A99" s="28" t="s">
        <v>165</v>
      </c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</row>
    <row r="100">
      <c r="A100" s="30">
        <v>1</v>
      </c>
      <c r="B100" s="31" t="s">
        <v>166</v>
      </c>
      <c r="C100" s="36"/>
      <c r="D100" s="36"/>
      <c r="E100" s="34" t="s">
        <v>298</v>
      </c>
      <c r="F100" s="34" t="s">
        <v>167</v>
      </c>
      <c r="G100" s="34">
        <v>6</v>
      </c>
      <c r="H100" s="35" t="s">
        <v>120</v>
      </c>
      <c r="I100" s="34">
        <v>136</v>
      </c>
      <c r="J100" s="36">
        <f t="shared" ref="J100:J102" si="61">I100*1</f>
        <v>136</v>
      </c>
      <c r="K100" s="32"/>
      <c r="L100" s="36">
        <v>30</v>
      </c>
      <c r="M100" s="32"/>
    </row>
    <row r="101">
      <c r="A101" s="30">
        <v>2</v>
      </c>
      <c r="B101" s="31" t="s">
        <v>168</v>
      </c>
      <c r="C101" s="36"/>
      <c r="D101" s="36"/>
      <c r="E101" s="34">
        <v>46</v>
      </c>
      <c r="F101" s="34" t="s">
        <v>167</v>
      </c>
      <c r="G101" s="34">
        <v>6</v>
      </c>
      <c r="H101" s="35" t="s">
        <v>120</v>
      </c>
      <c r="I101" s="34">
        <v>107.5</v>
      </c>
      <c r="J101" s="36">
        <f t="shared" si="61"/>
        <v>107.5</v>
      </c>
      <c r="K101" s="32"/>
      <c r="L101" s="36">
        <v>25</v>
      </c>
      <c r="M101" s="32"/>
    </row>
    <row r="102">
      <c r="A102" s="30">
        <v>3</v>
      </c>
      <c r="B102" s="31" t="s">
        <v>299</v>
      </c>
      <c r="C102" s="36"/>
      <c r="D102" s="36"/>
      <c r="E102" s="34">
        <v>76</v>
      </c>
      <c r="F102" s="34" t="s">
        <v>167</v>
      </c>
      <c r="G102" s="34">
        <v>6</v>
      </c>
      <c r="H102" s="35" t="s">
        <v>262</v>
      </c>
      <c r="I102" s="34">
        <v>98</v>
      </c>
      <c r="J102" s="36">
        <f t="shared" si="61"/>
        <v>98</v>
      </c>
      <c r="K102" s="32"/>
      <c r="L102" s="36">
        <v>22</v>
      </c>
      <c r="M102" s="32"/>
    </row>
    <row r="104">
      <c r="B104" s="1" t="s">
        <v>88</v>
      </c>
      <c r="D104" s="1" t="s">
        <v>89</v>
      </c>
      <c r="G104" s="1" t="s">
        <v>90</v>
      </c>
      <c r="J104" s="29" t="s">
        <v>91</v>
      </c>
    </row>
  </sheetData>
  <sortState ref="B100:J102">
    <sortCondition descending="1" ref="I100:I102"/>
  </sortState>
  <mergeCells count="25">
    <mergeCell ref="A1:B1"/>
    <mergeCell ref="A2:M2"/>
    <mergeCell ref="A3:M3"/>
    <mergeCell ref="A5:M5"/>
    <mergeCell ref="A6:M6"/>
    <mergeCell ref="A7:M7"/>
    <mergeCell ref="A8:M8"/>
    <mergeCell ref="E9:H9"/>
    <mergeCell ref="A12:M12"/>
    <mergeCell ref="A27:M27"/>
    <mergeCell ref="A46:M46"/>
    <mergeCell ref="A55:B55"/>
    <mergeCell ref="A56:M56"/>
    <mergeCell ref="A57:M57"/>
    <mergeCell ref="A59:M59"/>
    <mergeCell ref="A60:M60"/>
    <mergeCell ref="A61:M61"/>
    <mergeCell ref="A62:M62"/>
    <mergeCell ref="A64:M64"/>
    <mergeCell ref="A66:M66"/>
    <mergeCell ref="A80:M80"/>
    <mergeCell ref="A83:M83"/>
    <mergeCell ref="A91:M91"/>
    <mergeCell ref="A94:M94"/>
    <mergeCell ref="A99:M99"/>
  </mergeCells>
  <printOptions headings="0" gridLines="0"/>
  <pageMargins left="0.69999999999999996" right="0.69999999999999996" top="0.75" bottom="0.75" header="0.29999999999999999" footer="0.29999999999999999"/>
  <pageSetup blackAndWhite="0" cellComments="none" copies="1" draft="0" errors="displayed" firstPageNumber="-1" fitToHeight="1" fitToWidth="1" horizontalDpi="360" orientation="portrait" pageOrder="downThenOver" paperSize="9" scale="56" useFirstPageNumber="0" usePrinterDefaults="1" verticalDpi="360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workbookViewId="0" zoomScale="70">
      <selection activeCell="A55" activeCellId="0" sqref="A55:M55"/>
    </sheetView>
  </sheetViews>
  <sheetFormatPr defaultRowHeight="16.5"/>
  <cols>
    <col bestFit="1" customWidth="1" min="1" max="1" style="1" width="6.25"/>
    <col bestFit="1" customWidth="1" min="2" max="2" style="1" width="22.875"/>
    <col bestFit="1" customWidth="1" min="3" max="4" style="1" width="7"/>
    <col bestFit="1" customWidth="1" min="5" max="5" style="1" width="8.125"/>
    <col bestFit="1" customWidth="1" min="6" max="6" style="1" width="6"/>
    <col bestFit="1" customWidth="1" min="7" max="7" style="1" width="4.625"/>
    <col bestFit="1" customWidth="1" min="8" max="8" style="1" width="28.5"/>
    <col bestFit="1" customWidth="1" min="9" max="10" style="1" width="8.375"/>
    <col bestFit="1" customWidth="1" min="11" max="12" style="1" width="8.25"/>
    <col bestFit="1" customWidth="1" min="13" max="13" style="1" width="22.875"/>
  </cols>
  <sheetData>
    <row r="1">
      <c r="A1" s="58" t="s">
        <v>300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5"/>
    </row>
    <row r="2" ht="19.5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ht="19.5">
      <c r="A3" s="10" t="s">
        <v>301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ht="19.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ht="21.75">
      <c r="A5" s="13" t="s">
        <v>3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O5" s="59"/>
      <c r="P5" s="59"/>
      <c r="Q5" s="59"/>
      <c r="R5" s="59"/>
      <c r="S5" s="59"/>
      <c r="T5" s="59"/>
      <c r="U5" s="59"/>
      <c r="V5" s="59"/>
    </row>
    <row r="6" ht="21.7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O6" s="59"/>
      <c r="P6" s="59"/>
      <c r="Q6" s="59"/>
      <c r="R6" s="59"/>
      <c r="S6" s="59"/>
      <c r="T6" s="59"/>
      <c r="U6" s="59"/>
      <c r="V6" s="59"/>
    </row>
    <row r="7" ht="21.75">
      <c r="A7" s="16" t="s">
        <v>4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O7" s="59"/>
      <c r="P7" s="59"/>
      <c r="Q7" s="59"/>
      <c r="R7" s="59"/>
      <c r="S7" s="59"/>
      <c r="T7" s="59"/>
      <c r="U7" s="59"/>
      <c r="V7" s="59"/>
    </row>
    <row r="8" ht="17.25">
      <c r="A8" s="18" t="s">
        <v>302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O8" s="29"/>
      <c r="P8" s="59"/>
      <c r="Q8" s="59"/>
      <c r="R8" s="59"/>
      <c r="S8" s="59"/>
      <c r="T8" s="59"/>
      <c r="U8" s="59"/>
      <c r="V8" s="59"/>
    </row>
    <row r="9">
      <c r="A9" s="15"/>
      <c r="B9" s="20"/>
      <c r="C9" s="20"/>
      <c r="D9" s="20"/>
      <c r="E9" s="21"/>
      <c r="F9" s="21"/>
      <c r="G9" s="21"/>
      <c r="H9" s="21"/>
      <c r="I9" s="21"/>
      <c r="J9" s="21"/>
      <c r="K9" s="15"/>
      <c r="L9" s="15"/>
      <c r="M9" s="22"/>
      <c r="O9" s="59"/>
      <c r="P9" s="59"/>
      <c r="Q9" s="59"/>
      <c r="R9" s="59"/>
      <c r="S9" s="59"/>
      <c r="T9" s="59"/>
      <c r="U9" s="59"/>
      <c r="V9" s="59"/>
    </row>
    <row r="10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O10" s="59"/>
      <c r="P10" s="59"/>
      <c r="Q10" s="59"/>
      <c r="R10" s="59"/>
      <c r="S10" s="59"/>
      <c r="T10" s="59"/>
      <c r="U10" s="59"/>
      <c r="V10" s="59"/>
    </row>
    <row r="11" ht="21">
      <c r="A11" s="25" t="s">
        <v>6</v>
      </c>
      <c r="B11" s="25" t="s">
        <v>7</v>
      </c>
      <c r="C11" s="25" t="s">
        <v>8</v>
      </c>
      <c r="D11" s="25" t="s">
        <v>9</v>
      </c>
      <c r="E11" s="25" t="s">
        <v>10</v>
      </c>
      <c r="F11" s="25" t="s">
        <v>11</v>
      </c>
      <c r="G11" s="25" t="s">
        <v>12</v>
      </c>
      <c r="H11" s="25" t="s">
        <v>13</v>
      </c>
      <c r="I11" s="25" t="s">
        <v>14</v>
      </c>
      <c r="J11" s="25" t="s">
        <v>15</v>
      </c>
      <c r="K11" s="25" t="s">
        <v>9</v>
      </c>
      <c r="L11" s="26" t="s">
        <v>16</v>
      </c>
      <c r="M11" s="27" t="s">
        <v>17</v>
      </c>
      <c r="O11" s="29"/>
      <c r="P11" s="59"/>
      <c r="Q11" s="59"/>
      <c r="R11" s="59"/>
      <c r="S11" s="59"/>
      <c r="T11" s="59"/>
      <c r="U11" s="59"/>
      <c r="V11" s="59"/>
    </row>
    <row r="12" ht="17.25">
      <c r="A12" s="60" t="s">
        <v>18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O12" s="59"/>
      <c r="P12" s="59"/>
      <c r="Q12" s="59"/>
      <c r="R12" s="59"/>
      <c r="S12" s="59"/>
      <c r="T12" s="59"/>
      <c r="U12" s="59"/>
      <c r="V12" s="59"/>
    </row>
    <row r="13">
      <c r="A13" s="61">
        <v>1</v>
      </c>
      <c r="B13" s="31" t="s">
        <v>27</v>
      </c>
      <c r="C13" s="68"/>
      <c r="D13" s="68"/>
      <c r="E13" s="34" t="s">
        <v>303</v>
      </c>
      <c r="F13" s="34">
        <v>78</v>
      </c>
      <c r="G13" s="34">
        <v>32</v>
      </c>
      <c r="H13" s="34" t="s">
        <v>28</v>
      </c>
      <c r="I13" s="34">
        <v>404</v>
      </c>
      <c r="J13" s="34">
        <f t="shared" ref="J13:J15" si="62">I13*10</f>
        <v>4040</v>
      </c>
      <c r="K13" s="62" t="s">
        <v>240</v>
      </c>
      <c r="L13" s="62">
        <v>42</v>
      </c>
      <c r="M13" s="62"/>
      <c r="O13" s="29"/>
      <c r="P13" s="59"/>
      <c r="Q13" s="59"/>
      <c r="R13" s="59"/>
      <c r="S13" s="59"/>
      <c r="T13" s="59"/>
      <c r="U13" s="59"/>
      <c r="V13" s="59"/>
    </row>
    <row r="14">
      <c r="A14" s="61">
        <v>2</v>
      </c>
      <c r="B14" s="31" t="s">
        <v>304</v>
      </c>
      <c r="C14" s="68"/>
      <c r="D14" s="68"/>
      <c r="E14" s="34" t="s">
        <v>305</v>
      </c>
      <c r="F14" s="34">
        <v>78</v>
      </c>
      <c r="G14" s="34">
        <v>32</v>
      </c>
      <c r="H14" s="34" t="s">
        <v>28</v>
      </c>
      <c r="I14" s="34">
        <v>382</v>
      </c>
      <c r="J14" s="34">
        <f t="shared" si="62"/>
        <v>3820</v>
      </c>
      <c r="K14" s="62" t="s">
        <v>240</v>
      </c>
      <c r="L14" s="62">
        <v>37</v>
      </c>
      <c r="M14" s="62"/>
      <c r="O14" s="59"/>
      <c r="P14" s="59"/>
      <c r="Q14" s="59"/>
      <c r="R14" s="59"/>
      <c r="S14" s="59"/>
      <c r="T14" s="59"/>
      <c r="U14" s="59"/>
      <c r="V14" s="59"/>
    </row>
    <row r="15">
      <c r="A15" s="61">
        <v>3</v>
      </c>
      <c r="B15" s="69" t="s">
        <v>174</v>
      </c>
      <c r="C15" s="68"/>
      <c r="D15" s="68"/>
      <c r="E15" s="34" t="s">
        <v>305</v>
      </c>
      <c r="F15" s="34">
        <v>78</v>
      </c>
      <c r="G15" s="34">
        <v>32</v>
      </c>
      <c r="H15" s="34" t="s">
        <v>47</v>
      </c>
      <c r="I15" s="34">
        <v>325</v>
      </c>
      <c r="J15" s="34">
        <f t="shared" si="62"/>
        <v>3250</v>
      </c>
      <c r="K15" s="62" t="s">
        <v>306</v>
      </c>
      <c r="L15" s="62">
        <v>34</v>
      </c>
      <c r="M15" s="62"/>
      <c r="O15" s="29"/>
      <c r="P15" s="59"/>
      <c r="Q15" s="59"/>
      <c r="R15" s="59"/>
      <c r="S15" s="59"/>
      <c r="T15" s="59"/>
      <c r="U15" s="59"/>
      <c r="V15" s="59"/>
    </row>
    <row r="16">
      <c r="A16" s="61">
        <v>4</v>
      </c>
      <c r="B16" s="69" t="s">
        <v>22</v>
      </c>
      <c r="C16" s="68"/>
      <c r="D16" s="68"/>
      <c r="E16" s="34" t="s">
        <v>307</v>
      </c>
      <c r="F16" s="34">
        <v>78</v>
      </c>
      <c r="G16" s="34">
        <v>28</v>
      </c>
      <c r="H16" s="34" t="s">
        <v>23</v>
      </c>
      <c r="I16" s="34">
        <v>340</v>
      </c>
      <c r="J16" s="34">
        <f t="shared" ref="J16:J17" si="63">I16*7</f>
        <v>2380</v>
      </c>
      <c r="K16" s="62" t="s">
        <v>175</v>
      </c>
      <c r="L16" s="62">
        <v>28</v>
      </c>
      <c r="M16" s="62"/>
      <c r="O16" s="59"/>
      <c r="P16" s="59"/>
      <c r="Q16" s="59"/>
      <c r="R16" s="59"/>
      <c r="S16" s="59"/>
      <c r="T16" s="59"/>
      <c r="U16" s="59"/>
      <c r="V16" s="59"/>
    </row>
    <row r="17">
      <c r="A17" s="61">
        <v>5</v>
      </c>
      <c r="B17" s="31" t="s">
        <v>173</v>
      </c>
      <c r="C17" s="68"/>
      <c r="D17" s="68"/>
      <c r="E17" s="34" t="s">
        <v>308</v>
      </c>
      <c r="F17" s="34">
        <v>78</v>
      </c>
      <c r="G17" s="34">
        <v>28</v>
      </c>
      <c r="H17" s="34" t="s">
        <v>20</v>
      </c>
      <c r="I17" s="34">
        <v>317</v>
      </c>
      <c r="J17" s="34">
        <f t="shared" si="63"/>
        <v>2219</v>
      </c>
      <c r="K17" s="62" t="s">
        <v>175</v>
      </c>
      <c r="L17" s="62">
        <v>26</v>
      </c>
      <c r="M17" s="62"/>
      <c r="O17" s="59"/>
      <c r="P17" s="59"/>
      <c r="Q17" s="59"/>
      <c r="R17" s="59"/>
      <c r="S17" s="59"/>
      <c r="T17" s="59"/>
      <c r="U17" s="59"/>
      <c r="V17" s="59"/>
    </row>
    <row r="18">
      <c r="A18" s="61">
        <v>6</v>
      </c>
      <c r="B18" s="69" t="s">
        <v>210</v>
      </c>
      <c r="C18" s="68"/>
      <c r="D18" s="68"/>
      <c r="E18" s="34" t="s">
        <v>309</v>
      </c>
      <c r="F18" s="34">
        <v>78</v>
      </c>
      <c r="G18" s="34">
        <v>24</v>
      </c>
      <c r="H18" s="34" t="s">
        <v>23</v>
      </c>
      <c r="I18" s="34">
        <v>337</v>
      </c>
      <c r="J18" s="34">
        <f>I18*5</f>
        <v>1685</v>
      </c>
      <c r="K18" s="62" t="s">
        <v>21</v>
      </c>
      <c r="L18" s="62">
        <v>21</v>
      </c>
      <c r="M18" s="62"/>
      <c r="O18" s="59"/>
      <c r="P18" s="59"/>
      <c r="Q18" s="59"/>
      <c r="R18" s="59"/>
      <c r="S18" s="59"/>
      <c r="T18" s="59"/>
      <c r="U18" s="59"/>
      <c r="V18" s="59"/>
    </row>
    <row r="19">
      <c r="A19" s="61">
        <v>1</v>
      </c>
      <c r="B19" s="31" t="s">
        <v>176</v>
      </c>
      <c r="C19" s="68"/>
      <c r="D19" s="68"/>
      <c r="E19" s="34" t="s">
        <v>310</v>
      </c>
      <c r="F19" s="34">
        <v>85</v>
      </c>
      <c r="G19" s="34">
        <v>36</v>
      </c>
      <c r="H19" s="34" t="s">
        <v>20</v>
      </c>
      <c r="I19" s="34">
        <v>312</v>
      </c>
      <c r="J19" s="34">
        <f>I19*13</f>
        <v>4056</v>
      </c>
      <c r="K19" s="62" t="s">
        <v>240</v>
      </c>
      <c r="L19" s="62">
        <v>42</v>
      </c>
      <c r="M19" s="62"/>
      <c r="O19" s="29"/>
      <c r="P19" s="59"/>
      <c r="Q19" s="59"/>
      <c r="R19" s="59"/>
      <c r="S19" s="59"/>
      <c r="T19" s="59"/>
      <c r="U19" s="59"/>
      <c r="V19" s="59"/>
    </row>
    <row r="20">
      <c r="A20" s="61">
        <v>2</v>
      </c>
      <c r="B20" s="31" t="s">
        <v>177</v>
      </c>
      <c r="C20" s="68"/>
      <c r="D20" s="68"/>
      <c r="E20" s="34" t="s">
        <v>311</v>
      </c>
      <c r="F20" s="34">
        <v>85</v>
      </c>
      <c r="G20" s="34">
        <v>32</v>
      </c>
      <c r="H20" s="34" t="s">
        <v>28</v>
      </c>
      <c r="I20" s="34">
        <v>405</v>
      </c>
      <c r="J20" s="34">
        <f t="shared" ref="J20:J21" si="64">I20*10</f>
        <v>4050</v>
      </c>
      <c r="K20" s="62" t="s">
        <v>240</v>
      </c>
      <c r="L20" s="62">
        <v>37</v>
      </c>
      <c r="M20" s="62"/>
      <c r="O20" s="59"/>
      <c r="P20" s="59"/>
      <c r="Q20" s="59"/>
      <c r="R20" s="59"/>
      <c r="S20" s="59"/>
      <c r="T20" s="59"/>
      <c r="U20" s="59"/>
      <c r="V20" s="59"/>
    </row>
    <row r="21">
      <c r="A21" s="61">
        <v>3</v>
      </c>
      <c r="B21" s="31" t="s">
        <v>30</v>
      </c>
      <c r="C21" s="68"/>
      <c r="D21" s="68"/>
      <c r="E21" s="34" t="s">
        <v>312</v>
      </c>
      <c r="F21" s="34">
        <v>85</v>
      </c>
      <c r="G21" s="34">
        <v>32</v>
      </c>
      <c r="H21" s="34" t="s">
        <v>20</v>
      </c>
      <c r="I21" s="34">
        <v>301</v>
      </c>
      <c r="J21" s="34">
        <f t="shared" si="64"/>
        <v>3010</v>
      </c>
      <c r="K21" s="62" t="s">
        <v>175</v>
      </c>
      <c r="L21" s="62">
        <v>30</v>
      </c>
      <c r="M21" s="62"/>
      <c r="O21" s="59"/>
      <c r="P21" s="59"/>
      <c r="Q21" s="59"/>
      <c r="R21" s="59"/>
      <c r="S21" s="59"/>
      <c r="T21" s="59"/>
      <c r="U21" s="59"/>
      <c r="V21" s="59"/>
    </row>
    <row r="22">
      <c r="A22" s="61">
        <v>4</v>
      </c>
      <c r="B22" s="31" t="s">
        <v>245</v>
      </c>
      <c r="C22" s="68"/>
      <c r="D22" s="68"/>
      <c r="E22" s="34">
        <v>79.900000000000006</v>
      </c>
      <c r="F22" s="34">
        <v>85</v>
      </c>
      <c r="G22" s="34">
        <v>28</v>
      </c>
      <c r="H22" s="34" t="s">
        <v>47</v>
      </c>
      <c r="I22" s="34">
        <v>370</v>
      </c>
      <c r="J22" s="34">
        <f>I22*7</f>
        <v>2590</v>
      </c>
      <c r="K22" s="62" t="s">
        <v>175</v>
      </c>
      <c r="L22" s="62">
        <v>28</v>
      </c>
      <c r="M22" s="70"/>
      <c r="O22" s="59"/>
      <c r="P22" s="59"/>
      <c r="Q22" s="59"/>
      <c r="R22" s="59"/>
      <c r="S22" s="59"/>
      <c r="T22" s="59"/>
      <c r="U22" s="59"/>
      <c r="V22" s="59"/>
    </row>
    <row r="23">
      <c r="A23" s="61">
        <v>1</v>
      </c>
      <c r="B23" s="31" t="s">
        <v>26</v>
      </c>
      <c r="C23" s="68"/>
      <c r="D23" s="68"/>
      <c r="E23" s="34">
        <v>115</v>
      </c>
      <c r="F23" s="34" t="s">
        <v>313</v>
      </c>
      <c r="G23" s="34">
        <v>32</v>
      </c>
      <c r="H23" s="34" t="s">
        <v>25</v>
      </c>
      <c r="I23" s="34">
        <v>427</v>
      </c>
      <c r="J23" s="34">
        <f t="shared" ref="J23:J24" si="65">I23*10</f>
        <v>4270</v>
      </c>
      <c r="K23" s="62" t="s">
        <v>240</v>
      </c>
      <c r="L23" s="62">
        <v>42</v>
      </c>
      <c r="M23" s="62"/>
      <c r="O23" s="29"/>
      <c r="P23" s="59"/>
      <c r="Q23" s="59"/>
      <c r="R23" s="59"/>
      <c r="S23" s="59"/>
      <c r="T23" s="59"/>
      <c r="U23" s="59"/>
      <c r="V23" s="59"/>
    </row>
    <row r="24">
      <c r="A24" s="61">
        <v>2</v>
      </c>
      <c r="B24" s="69" t="s">
        <v>179</v>
      </c>
      <c r="C24" s="68"/>
      <c r="D24" s="68"/>
      <c r="E24" s="34" t="s">
        <v>314</v>
      </c>
      <c r="F24" s="34" t="s">
        <v>313</v>
      </c>
      <c r="G24" s="34">
        <v>32</v>
      </c>
      <c r="H24" s="34" t="s">
        <v>35</v>
      </c>
      <c r="I24" s="34">
        <v>294</v>
      </c>
      <c r="J24" s="34">
        <f t="shared" si="65"/>
        <v>2940</v>
      </c>
      <c r="K24" s="62" t="s">
        <v>175</v>
      </c>
      <c r="L24" s="62">
        <v>33</v>
      </c>
      <c r="M24" s="62"/>
      <c r="O24" s="59"/>
      <c r="P24" s="59"/>
      <c r="Q24" s="59"/>
      <c r="R24" s="59"/>
      <c r="S24" s="59"/>
      <c r="T24" s="59"/>
      <c r="U24" s="59"/>
      <c r="V24" s="59"/>
    </row>
    <row r="25">
      <c r="A25" s="61">
        <v>3</v>
      </c>
      <c r="B25" s="31" t="s">
        <v>181</v>
      </c>
      <c r="C25" s="68"/>
      <c r="D25" s="68"/>
      <c r="E25" s="34">
        <v>103</v>
      </c>
      <c r="F25" s="34" t="s">
        <v>313</v>
      </c>
      <c r="G25" s="34">
        <v>28</v>
      </c>
      <c r="H25" s="34" t="s">
        <v>20</v>
      </c>
      <c r="I25" s="34">
        <v>298</v>
      </c>
      <c r="J25" s="34">
        <f>I25*7</f>
        <v>2086</v>
      </c>
      <c r="K25" s="62" t="s">
        <v>21</v>
      </c>
      <c r="L25" s="62">
        <v>27</v>
      </c>
      <c r="M25" s="62"/>
      <c r="O25" s="59"/>
      <c r="P25" s="59"/>
      <c r="Q25" s="59"/>
      <c r="R25" s="59"/>
      <c r="S25" s="59"/>
      <c r="T25" s="59"/>
      <c r="U25" s="59"/>
      <c r="V25" s="59"/>
    </row>
    <row r="26" ht="17.25">
      <c r="A26" s="60" t="s">
        <v>315</v>
      </c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O26" s="59"/>
      <c r="P26" s="59"/>
      <c r="Q26" s="59"/>
      <c r="R26" s="59"/>
      <c r="S26" s="59"/>
      <c r="T26" s="59"/>
      <c r="U26" s="59"/>
      <c r="V26" s="59"/>
    </row>
    <row r="27">
      <c r="A27" s="61">
        <v>1</v>
      </c>
      <c r="B27" s="31" t="s">
        <v>316</v>
      </c>
      <c r="C27" s="68"/>
      <c r="D27" s="68"/>
      <c r="E27" s="34">
        <v>60.899999999999999</v>
      </c>
      <c r="F27" s="34">
        <v>68</v>
      </c>
      <c r="G27" s="34">
        <v>10</v>
      </c>
      <c r="H27" s="34" t="s">
        <v>23</v>
      </c>
      <c r="I27" s="34">
        <v>379</v>
      </c>
      <c r="J27" s="34">
        <f>I27*1.5</f>
        <v>568.5</v>
      </c>
      <c r="K27" s="36">
        <v>3</v>
      </c>
      <c r="L27" s="36">
        <v>31</v>
      </c>
      <c r="M27" s="36"/>
      <c r="O27" s="59"/>
      <c r="P27" s="59"/>
      <c r="Q27" s="59"/>
      <c r="R27" s="59"/>
      <c r="S27" s="59"/>
      <c r="T27" s="59"/>
      <c r="U27" s="59"/>
      <c r="V27" s="59"/>
    </row>
    <row r="28" ht="21" customHeight="1">
      <c r="A28" s="60" t="s">
        <v>184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O28" s="59"/>
      <c r="P28" s="59"/>
      <c r="Q28" s="59"/>
      <c r="R28" s="59"/>
      <c r="S28" s="59"/>
      <c r="T28" s="59"/>
      <c r="U28" s="59"/>
      <c r="V28" s="59"/>
    </row>
    <row r="29">
      <c r="A29" s="61">
        <v>1</v>
      </c>
      <c r="B29" s="31" t="s">
        <v>48</v>
      </c>
      <c r="C29" s="68"/>
      <c r="D29" s="68"/>
      <c r="E29" s="34" t="s">
        <v>317</v>
      </c>
      <c r="F29" s="34">
        <v>78</v>
      </c>
      <c r="G29" s="34">
        <v>30</v>
      </c>
      <c r="H29" s="34" t="s">
        <v>49</v>
      </c>
      <c r="I29" s="34">
        <v>324</v>
      </c>
      <c r="J29" s="34">
        <f>I29*8.5</f>
        <v>2754</v>
      </c>
      <c r="K29" s="62" t="s">
        <v>175</v>
      </c>
      <c r="L29" s="63">
        <v>38</v>
      </c>
      <c r="M29" s="62"/>
      <c r="O29" s="29"/>
      <c r="P29" s="59"/>
      <c r="Q29" s="29"/>
      <c r="R29" s="59"/>
      <c r="S29" s="59"/>
      <c r="T29" s="59"/>
      <c r="U29" s="59"/>
      <c r="V29" s="59"/>
    </row>
    <row r="30">
      <c r="A30" s="61">
        <v>2</v>
      </c>
      <c r="B30" s="31" t="s">
        <v>318</v>
      </c>
      <c r="C30" s="68"/>
      <c r="D30" s="68"/>
      <c r="E30" s="34">
        <v>72.5</v>
      </c>
      <c r="F30" s="34">
        <v>78</v>
      </c>
      <c r="G30" s="34">
        <v>28</v>
      </c>
      <c r="H30" s="34" t="s">
        <v>319</v>
      </c>
      <c r="I30" s="34">
        <v>370</v>
      </c>
      <c r="J30" s="34">
        <f>I30*7</f>
        <v>2590</v>
      </c>
      <c r="K30" s="62" t="s">
        <v>175</v>
      </c>
      <c r="L30" s="63">
        <v>33</v>
      </c>
      <c r="M30" s="62"/>
      <c r="O30" s="59"/>
      <c r="P30" s="59"/>
      <c r="Q30" s="59"/>
      <c r="R30" s="59"/>
      <c r="S30" s="59"/>
      <c r="T30" s="59"/>
      <c r="U30" s="59"/>
      <c r="V30" s="59"/>
    </row>
    <row r="31">
      <c r="A31" s="61">
        <v>3</v>
      </c>
      <c r="B31" s="31" t="s">
        <v>218</v>
      </c>
      <c r="C31" s="68"/>
      <c r="D31" s="68"/>
      <c r="E31" s="34">
        <v>77</v>
      </c>
      <c r="F31" s="34">
        <v>78</v>
      </c>
      <c r="G31" s="34">
        <v>24</v>
      </c>
      <c r="H31" s="34" t="s">
        <v>53</v>
      </c>
      <c r="I31" s="34">
        <v>421</v>
      </c>
      <c r="J31" s="34">
        <f>I31*5</f>
        <v>2105</v>
      </c>
      <c r="K31" s="62" t="s">
        <v>175</v>
      </c>
      <c r="L31" s="63">
        <v>30</v>
      </c>
      <c r="M31" s="62"/>
      <c r="O31" s="59"/>
      <c r="P31" s="59"/>
      <c r="Q31" s="59"/>
      <c r="R31" s="59"/>
      <c r="S31" s="59"/>
      <c r="T31" s="59"/>
      <c r="U31" s="59"/>
      <c r="V31" s="59"/>
    </row>
    <row r="32">
      <c r="A32" s="61">
        <v>4</v>
      </c>
      <c r="B32" s="69" t="s">
        <v>219</v>
      </c>
      <c r="C32" s="68"/>
      <c r="D32" s="68"/>
      <c r="E32" s="34" t="s">
        <v>320</v>
      </c>
      <c r="F32" s="34">
        <v>78</v>
      </c>
      <c r="G32" s="34">
        <v>28</v>
      </c>
      <c r="H32" s="34" t="s">
        <v>23</v>
      </c>
      <c r="I32" s="34">
        <v>277</v>
      </c>
      <c r="J32" s="34">
        <f t="shared" ref="J32:J33" si="66">I32*7</f>
        <v>1939</v>
      </c>
      <c r="K32" s="62" t="s">
        <v>21</v>
      </c>
      <c r="L32" s="63">
        <v>25</v>
      </c>
      <c r="M32" s="62"/>
      <c r="O32" s="59"/>
      <c r="P32" s="59"/>
      <c r="Q32" s="59"/>
      <c r="R32" s="59"/>
      <c r="S32" s="59"/>
      <c r="T32" s="59"/>
      <c r="U32" s="59"/>
      <c r="V32" s="59"/>
    </row>
    <row r="33">
      <c r="A33" s="61">
        <v>5</v>
      </c>
      <c r="B33" s="69" t="s">
        <v>186</v>
      </c>
      <c r="C33" s="68"/>
      <c r="D33" s="68"/>
      <c r="E33" s="34" t="s">
        <v>321</v>
      </c>
      <c r="F33" s="34">
        <v>78</v>
      </c>
      <c r="G33" s="34">
        <v>28</v>
      </c>
      <c r="H33" s="34" t="s">
        <v>35</v>
      </c>
      <c r="I33" s="34">
        <v>277</v>
      </c>
      <c r="J33" s="34">
        <f t="shared" si="66"/>
        <v>1939</v>
      </c>
      <c r="K33" s="62" t="s">
        <v>21</v>
      </c>
      <c r="L33" s="63">
        <v>23</v>
      </c>
      <c r="M33" s="62"/>
      <c r="O33" s="29"/>
      <c r="P33" s="59"/>
      <c r="Q33" s="29"/>
      <c r="R33" s="59"/>
      <c r="S33" s="59"/>
      <c r="T33" s="59"/>
      <c r="U33" s="59"/>
      <c r="V33" s="59"/>
    </row>
    <row r="34">
      <c r="A34" s="61">
        <v>6</v>
      </c>
      <c r="B34" s="31" t="s">
        <v>50</v>
      </c>
      <c r="C34" s="68"/>
      <c r="D34" s="68"/>
      <c r="E34" s="34">
        <v>77.5</v>
      </c>
      <c r="F34" s="34">
        <v>78</v>
      </c>
      <c r="G34" s="34">
        <v>24</v>
      </c>
      <c r="H34" s="34" t="s">
        <v>51</v>
      </c>
      <c r="I34" s="34">
        <v>335</v>
      </c>
      <c r="J34" s="34">
        <f>I34*5</f>
        <v>1675</v>
      </c>
      <c r="K34" s="62" t="s">
        <v>21</v>
      </c>
      <c r="L34" s="63">
        <v>21</v>
      </c>
      <c r="M34" s="62"/>
      <c r="O34" s="59"/>
      <c r="P34" s="59"/>
      <c r="Q34" s="59"/>
      <c r="R34" s="59"/>
      <c r="S34" s="59"/>
      <c r="T34" s="59"/>
      <c r="U34" s="59"/>
      <c r="V34" s="59"/>
    </row>
    <row r="35">
      <c r="A35" s="61">
        <v>1</v>
      </c>
      <c r="B35" s="31" t="s">
        <v>322</v>
      </c>
      <c r="C35" s="68"/>
      <c r="D35" s="68"/>
      <c r="E35" s="34" t="s">
        <v>323</v>
      </c>
      <c r="F35" s="34">
        <v>85</v>
      </c>
      <c r="G35" s="34">
        <v>32</v>
      </c>
      <c r="H35" s="34" t="s">
        <v>56</v>
      </c>
      <c r="I35" s="34">
        <v>373</v>
      </c>
      <c r="J35" s="34">
        <f t="shared" ref="J35:J36" si="67">I35*10</f>
        <v>3730</v>
      </c>
      <c r="K35" s="62" t="s">
        <v>240</v>
      </c>
      <c r="L35" s="63">
        <v>42</v>
      </c>
      <c r="M35" s="62"/>
      <c r="O35" s="59"/>
      <c r="P35" s="59"/>
      <c r="Q35" s="59"/>
      <c r="R35" s="59"/>
      <c r="S35" s="59"/>
      <c r="T35" s="59"/>
      <c r="U35" s="59"/>
      <c r="V35" s="59"/>
    </row>
    <row r="36">
      <c r="A36" s="61">
        <v>2</v>
      </c>
      <c r="B36" s="31" t="s">
        <v>60</v>
      </c>
      <c r="C36" s="68"/>
      <c r="D36" s="68"/>
      <c r="E36" s="34">
        <v>84.799999999999997</v>
      </c>
      <c r="F36" s="34">
        <v>85</v>
      </c>
      <c r="G36" s="34">
        <v>32</v>
      </c>
      <c r="H36" s="34" t="s">
        <v>47</v>
      </c>
      <c r="I36" s="34">
        <v>299</v>
      </c>
      <c r="J36" s="34">
        <f t="shared" si="67"/>
        <v>2990</v>
      </c>
      <c r="K36" s="62" t="s">
        <v>175</v>
      </c>
      <c r="L36" s="63">
        <v>33</v>
      </c>
      <c r="M36" s="62"/>
      <c r="O36" s="59"/>
      <c r="P36" s="59"/>
      <c r="Q36" s="59"/>
      <c r="R36" s="59"/>
      <c r="S36" s="59"/>
      <c r="T36" s="59"/>
      <c r="U36" s="59"/>
      <c r="V36" s="59"/>
    </row>
    <row r="37">
      <c r="A37" s="61">
        <v>3</v>
      </c>
      <c r="B37" s="31" t="s">
        <v>188</v>
      </c>
      <c r="C37" s="68"/>
      <c r="D37" s="68"/>
      <c r="E37" s="34">
        <v>80</v>
      </c>
      <c r="F37" s="34">
        <v>85</v>
      </c>
      <c r="G37" s="34">
        <v>24</v>
      </c>
      <c r="H37" s="34" t="s">
        <v>23</v>
      </c>
      <c r="I37" s="34">
        <v>390</v>
      </c>
      <c r="J37" s="34">
        <f>I37*5</f>
        <v>1950</v>
      </c>
      <c r="K37" s="62" t="s">
        <v>21</v>
      </c>
      <c r="L37" s="63">
        <v>27</v>
      </c>
      <c r="M37" s="62"/>
      <c r="N37" s="59"/>
      <c r="O37" s="59"/>
      <c r="P37" s="59"/>
      <c r="Q37" s="59"/>
      <c r="R37" s="59"/>
      <c r="S37" s="59"/>
      <c r="T37" s="59"/>
      <c r="U37" s="59"/>
      <c r="V37" s="59"/>
    </row>
    <row r="38">
      <c r="A38" s="61">
        <v>4</v>
      </c>
      <c r="B38" s="31" t="s">
        <v>59</v>
      </c>
      <c r="C38" s="68"/>
      <c r="D38" s="68"/>
      <c r="E38" s="34">
        <v>79.599999999999994</v>
      </c>
      <c r="F38" s="34">
        <v>85</v>
      </c>
      <c r="G38" s="34">
        <v>20</v>
      </c>
      <c r="H38" s="34" t="s">
        <v>47</v>
      </c>
      <c r="I38" s="34">
        <v>346</v>
      </c>
      <c r="J38" s="34">
        <f>I38*3</f>
        <v>1038</v>
      </c>
      <c r="K38" s="62">
        <v>1</v>
      </c>
      <c r="L38" s="63">
        <v>23</v>
      </c>
      <c r="M38" s="62"/>
      <c r="O38" s="29"/>
      <c r="P38" s="59"/>
      <c r="Q38" s="29"/>
      <c r="R38" s="59"/>
      <c r="S38" s="59"/>
      <c r="T38" s="59"/>
      <c r="U38" s="59"/>
      <c r="V38" s="59"/>
    </row>
    <row r="39">
      <c r="A39" s="61">
        <v>1</v>
      </c>
      <c r="B39" s="31" t="s">
        <v>324</v>
      </c>
      <c r="C39" s="68"/>
      <c r="D39" s="68"/>
      <c r="E39" s="34" t="s">
        <v>325</v>
      </c>
      <c r="F39" s="34" t="s">
        <v>313</v>
      </c>
      <c r="G39" s="34">
        <v>32</v>
      </c>
      <c r="H39" s="34" t="s">
        <v>326</v>
      </c>
      <c r="I39" s="34">
        <v>273</v>
      </c>
      <c r="J39" s="34">
        <f t="shared" ref="J39:J40" si="68">I39*10</f>
        <v>2730</v>
      </c>
      <c r="K39" s="62" t="s">
        <v>21</v>
      </c>
      <c r="L39" s="63">
        <v>35</v>
      </c>
      <c r="M39" s="62"/>
      <c r="O39" s="59"/>
      <c r="P39" s="59"/>
      <c r="Q39" s="59"/>
      <c r="R39" s="59"/>
      <c r="S39" s="59"/>
      <c r="T39" s="59"/>
      <c r="U39" s="59"/>
      <c r="V39" s="59"/>
    </row>
    <row r="40">
      <c r="A40" s="61">
        <v>2</v>
      </c>
      <c r="B40" s="69" t="s">
        <v>72</v>
      </c>
      <c r="C40" s="68"/>
      <c r="D40" s="68"/>
      <c r="E40" s="34" t="s">
        <v>327</v>
      </c>
      <c r="F40" s="34" t="s">
        <v>313</v>
      </c>
      <c r="G40" s="34">
        <v>32</v>
      </c>
      <c r="H40" s="34" t="s">
        <v>35</v>
      </c>
      <c r="I40" s="34">
        <v>255</v>
      </c>
      <c r="J40" s="34">
        <f t="shared" si="68"/>
        <v>2550</v>
      </c>
      <c r="K40" s="62" t="s">
        <v>21</v>
      </c>
      <c r="L40" s="63">
        <v>30</v>
      </c>
      <c r="M40" s="62"/>
      <c r="O40" s="59"/>
      <c r="P40" s="59"/>
      <c r="Q40" s="59"/>
      <c r="R40" s="59"/>
      <c r="S40" s="59"/>
      <c r="T40" s="59"/>
      <c r="U40" s="59"/>
      <c r="V40" s="59"/>
    </row>
    <row r="41">
      <c r="A41" s="61">
        <v>3</v>
      </c>
      <c r="B41" s="31" t="s">
        <v>328</v>
      </c>
      <c r="C41" s="68"/>
      <c r="D41" s="68"/>
      <c r="E41" s="34">
        <v>89</v>
      </c>
      <c r="F41" s="34" t="s">
        <v>313</v>
      </c>
      <c r="G41" s="34">
        <v>28</v>
      </c>
      <c r="H41" s="34" t="s">
        <v>23</v>
      </c>
      <c r="I41" s="34">
        <v>352</v>
      </c>
      <c r="J41" s="34">
        <f t="shared" ref="J41:J43" si="69">I41*7</f>
        <v>2464</v>
      </c>
      <c r="K41" s="62" t="s">
        <v>175</v>
      </c>
      <c r="L41" s="63">
        <v>30</v>
      </c>
      <c r="M41" s="62"/>
      <c r="O41" s="29"/>
      <c r="P41" s="59"/>
      <c r="Q41" s="59"/>
      <c r="R41" s="29"/>
      <c r="S41" s="59"/>
      <c r="T41" s="59"/>
      <c r="U41" s="59"/>
      <c r="V41" s="59"/>
    </row>
    <row r="42">
      <c r="A42" s="61">
        <v>4</v>
      </c>
      <c r="B42" s="31" t="s">
        <v>329</v>
      </c>
      <c r="C42" s="68"/>
      <c r="D42" s="68"/>
      <c r="E42" s="34">
        <v>87</v>
      </c>
      <c r="F42" s="34" t="s">
        <v>313</v>
      </c>
      <c r="G42" s="34">
        <v>28</v>
      </c>
      <c r="H42" s="34" t="s">
        <v>23</v>
      </c>
      <c r="I42" s="34">
        <v>337</v>
      </c>
      <c r="J42" s="34">
        <f t="shared" si="69"/>
        <v>2359</v>
      </c>
      <c r="K42" s="62" t="s">
        <v>175</v>
      </c>
      <c r="L42" s="63">
        <v>28</v>
      </c>
      <c r="M42" s="62"/>
      <c r="O42" s="59"/>
      <c r="P42" s="59"/>
      <c r="Q42" s="59"/>
      <c r="R42" s="59"/>
      <c r="S42" s="59"/>
      <c r="T42" s="59"/>
      <c r="U42" s="59"/>
      <c r="V42" s="59"/>
    </row>
    <row r="43">
      <c r="A43" s="61">
        <v>5</v>
      </c>
      <c r="B43" s="31" t="s">
        <v>330</v>
      </c>
      <c r="C43" s="68"/>
      <c r="D43" s="68"/>
      <c r="E43" s="34">
        <v>87.400000000000006</v>
      </c>
      <c r="F43" s="34" t="s">
        <v>313</v>
      </c>
      <c r="G43" s="34">
        <v>28</v>
      </c>
      <c r="H43" s="34" t="s">
        <v>331</v>
      </c>
      <c r="I43" s="34">
        <v>333</v>
      </c>
      <c r="J43" s="34">
        <f t="shared" si="69"/>
        <v>2331</v>
      </c>
      <c r="K43" s="62" t="s">
        <v>175</v>
      </c>
      <c r="L43" s="63">
        <v>26</v>
      </c>
      <c r="M43" s="62"/>
      <c r="O43" s="59"/>
      <c r="P43" s="59"/>
      <c r="Q43" s="59"/>
      <c r="R43" s="59"/>
      <c r="S43" s="59"/>
      <c r="T43" s="59"/>
      <c r="U43" s="59"/>
      <c r="V43" s="59"/>
    </row>
    <row r="44">
      <c r="A44" s="61">
        <v>6</v>
      </c>
      <c r="B44" s="31" t="s">
        <v>76</v>
      </c>
      <c r="C44" s="68"/>
      <c r="D44" s="68"/>
      <c r="E44" s="34" t="s">
        <v>332</v>
      </c>
      <c r="F44" s="34" t="s">
        <v>313</v>
      </c>
      <c r="G44" s="34">
        <v>30</v>
      </c>
      <c r="H44" s="34" t="s">
        <v>77</v>
      </c>
      <c r="I44" s="34">
        <v>222</v>
      </c>
      <c r="J44" s="34">
        <f>I44*8.5</f>
        <v>1887</v>
      </c>
      <c r="K44" s="62">
        <v>1</v>
      </c>
      <c r="L44" s="63">
        <v>19</v>
      </c>
      <c r="M44" s="62"/>
      <c r="O44" s="29"/>
      <c r="P44" s="59"/>
      <c r="Q44" s="29"/>
      <c r="R44" s="59"/>
      <c r="S44" s="59"/>
      <c r="T44" s="59"/>
      <c r="U44" s="59"/>
      <c r="V44" s="59"/>
    </row>
    <row r="45">
      <c r="A45" s="61">
        <v>7</v>
      </c>
      <c r="B45" s="31" t="s">
        <v>70</v>
      </c>
      <c r="C45" s="68"/>
      <c r="D45" s="68"/>
      <c r="E45" s="34">
        <v>92.900000000000006</v>
      </c>
      <c r="F45" s="34" t="s">
        <v>313</v>
      </c>
      <c r="G45" s="34">
        <v>24</v>
      </c>
      <c r="H45" s="34" t="s">
        <v>37</v>
      </c>
      <c r="I45" s="34">
        <v>347</v>
      </c>
      <c r="J45" s="34">
        <f>I45*5</f>
        <v>1735</v>
      </c>
      <c r="K45" s="62" t="s">
        <v>21</v>
      </c>
      <c r="L45" s="63">
        <v>20</v>
      </c>
      <c r="M45" s="62"/>
      <c r="O45" s="59"/>
      <c r="P45" s="59"/>
      <c r="Q45" s="59"/>
      <c r="R45" s="59"/>
      <c r="S45" s="59"/>
      <c r="T45" s="59"/>
      <c r="U45" s="59"/>
      <c r="V45" s="59"/>
    </row>
    <row r="46">
      <c r="A46" s="37"/>
      <c r="B46" s="38"/>
      <c r="C46" s="39"/>
      <c r="D46" s="39"/>
      <c r="E46" s="29"/>
      <c r="F46" s="29"/>
      <c r="G46" s="29"/>
      <c r="H46" s="29"/>
      <c r="I46" s="29"/>
      <c r="J46" s="29"/>
      <c r="K46" s="39"/>
      <c r="L46" s="39"/>
      <c r="M46" s="40"/>
      <c r="O46" s="59"/>
      <c r="P46" s="59"/>
      <c r="Q46" s="59"/>
      <c r="R46" s="59"/>
      <c r="S46" s="59"/>
      <c r="T46" s="59"/>
      <c r="U46" s="59"/>
      <c r="V46" s="59"/>
    </row>
    <row r="47">
      <c r="B47" s="1" t="s">
        <v>88</v>
      </c>
      <c r="D47" s="1" t="s">
        <v>89</v>
      </c>
      <c r="G47" s="1" t="s">
        <v>90</v>
      </c>
      <c r="J47" s="29" t="s">
        <v>91</v>
      </c>
      <c r="O47" s="29"/>
      <c r="P47" s="59"/>
      <c r="Q47" s="29"/>
      <c r="R47" s="59"/>
      <c r="S47" s="59"/>
      <c r="T47" s="59"/>
      <c r="U47" s="59"/>
      <c r="V47" s="59"/>
    </row>
    <row r="48">
      <c r="A48" s="37"/>
      <c r="B48" s="38"/>
      <c r="C48" s="39"/>
      <c r="D48" s="39"/>
      <c r="E48" s="29"/>
      <c r="F48" s="29"/>
      <c r="G48" s="29"/>
      <c r="H48" s="29"/>
      <c r="I48" s="29"/>
      <c r="J48" s="29"/>
      <c r="K48" s="39"/>
      <c r="L48" s="39"/>
      <c r="M48" s="40"/>
      <c r="O48" s="59"/>
      <c r="P48" s="59"/>
      <c r="Q48" s="59"/>
      <c r="R48" s="59"/>
      <c r="S48" s="59"/>
      <c r="T48" s="59"/>
      <c r="U48" s="59"/>
      <c r="V48" s="59"/>
    </row>
    <row r="49">
      <c r="A49" s="58" t="s">
        <v>333</v>
      </c>
      <c r="B49" s="4"/>
      <c r="C49" s="4"/>
      <c r="D49" s="3"/>
      <c r="E49" s="3"/>
      <c r="F49" s="3"/>
      <c r="G49" s="3"/>
      <c r="H49" s="3"/>
      <c r="I49" s="3"/>
      <c r="J49" s="29"/>
      <c r="K49" s="3"/>
      <c r="L49" s="3"/>
      <c r="M49" s="5"/>
      <c r="O49" s="59"/>
      <c r="P49" s="59"/>
      <c r="Q49" s="59"/>
      <c r="R49" s="59"/>
      <c r="S49" s="59"/>
      <c r="T49" s="59"/>
      <c r="U49" s="59"/>
      <c r="V49" s="59"/>
    </row>
    <row r="50" ht="19.5">
      <c r="A50" s="10" t="s">
        <v>1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O50" s="59"/>
      <c r="P50" s="59"/>
      <c r="Q50" s="59"/>
      <c r="R50" s="59"/>
      <c r="S50" s="59"/>
      <c r="T50" s="59"/>
      <c r="U50" s="59"/>
      <c r="V50" s="59"/>
    </row>
    <row r="51" ht="19.5">
      <c r="A51" s="10" t="s">
        <v>301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O51" s="29"/>
      <c r="P51" s="59"/>
      <c r="Q51" s="29"/>
      <c r="R51" s="59"/>
      <c r="S51" s="59"/>
      <c r="T51" s="59"/>
      <c r="U51" s="59"/>
      <c r="V51" s="59"/>
    </row>
    <row r="52" ht="19.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O52" s="59"/>
      <c r="P52" s="59"/>
      <c r="Q52" s="59"/>
      <c r="R52" s="59"/>
      <c r="S52" s="59"/>
      <c r="T52" s="59"/>
      <c r="U52" s="59"/>
      <c r="V52" s="59"/>
    </row>
    <row r="53" ht="21.75">
      <c r="A53" s="13" t="s">
        <v>3</v>
      </c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O53" s="59"/>
      <c r="P53" s="59"/>
      <c r="Q53" s="59"/>
      <c r="R53" s="59"/>
      <c r="S53" s="59"/>
      <c r="T53" s="59"/>
      <c r="U53" s="59"/>
      <c r="V53" s="59"/>
    </row>
    <row r="54" ht="21.7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O54" s="29"/>
      <c r="P54" s="59"/>
      <c r="Q54" s="29"/>
      <c r="R54" s="59"/>
      <c r="S54" s="59"/>
      <c r="T54" s="59"/>
      <c r="U54" s="59"/>
      <c r="V54" s="59"/>
    </row>
    <row r="55" ht="21.75">
      <c r="A55" s="16" t="s">
        <v>4</v>
      </c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O55" s="59"/>
      <c r="P55" s="59"/>
      <c r="Q55" s="59"/>
      <c r="R55" s="59"/>
      <c r="S55" s="59"/>
      <c r="T55" s="59"/>
      <c r="U55" s="59"/>
      <c r="V55" s="59"/>
    </row>
    <row r="56" ht="17.25">
      <c r="A56" s="18" t="s">
        <v>302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O56" s="59"/>
      <c r="P56" s="59"/>
      <c r="Q56" s="59"/>
      <c r="R56" s="59"/>
      <c r="S56" s="59"/>
      <c r="T56" s="59"/>
      <c r="U56" s="59"/>
      <c r="V56" s="59"/>
    </row>
    <row r="57" ht="17.25">
      <c r="A57" s="18"/>
      <c r="B57" s="18"/>
      <c r="C57" s="18"/>
      <c r="D57" s="18"/>
      <c r="E57" s="18"/>
      <c r="F57" s="18"/>
      <c r="G57" s="18"/>
      <c r="H57" s="18"/>
      <c r="I57" s="18"/>
      <c r="J57" s="29"/>
      <c r="K57" s="18"/>
      <c r="L57" s="18"/>
      <c r="M57" s="18"/>
      <c r="O57" s="59"/>
      <c r="P57" s="59"/>
      <c r="Q57" s="59"/>
      <c r="R57" s="59"/>
      <c r="S57" s="59"/>
      <c r="T57" s="59"/>
      <c r="U57" s="59"/>
      <c r="V57" s="59"/>
    </row>
    <row r="58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O58" s="29"/>
      <c r="P58" s="59"/>
      <c r="Q58" s="29"/>
      <c r="R58" s="59"/>
      <c r="S58" s="59"/>
      <c r="T58" s="59"/>
      <c r="U58" s="59"/>
      <c r="V58" s="59"/>
    </row>
    <row r="59" ht="21">
      <c r="A59" s="25" t="s">
        <v>6</v>
      </c>
      <c r="B59" s="25" t="s">
        <v>7</v>
      </c>
      <c r="C59" s="25" t="s">
        <v>8</v>
      </c>
      <c r="D59" s="25" t="s">
        <v>9</v>
      </c>
      <c r="E59" s="25" t="s">
        <v>10</v>
      </c>
      <c r="F59" s="25" t="s">
        <v>11</v>
      </c>
      <c r="G59" s="25" t="s">
        <v>12</v>
      </c>
      <c r="H59" s="25" t="s">
        <v>13</v>
      </c>
      <c r="I59" s="25" t="s">
        <v>14</v>
      </c>
      <c r="J59" s="25" t="s">
        <v>15</v>
      </c>
      <c r="K59" s="25" t="s">
        <v>9</v>
      </c>
      <c r="L59" s="26" t="s">
        <v>16</v>
      </c>
      <c r="M59" s="27" t="s">
        <v>17</v>
      </c>
      <c r="O59" s="59"/>
      <c r="P59" s="59"/>
      <c r="Q59" s="59"/>
      <c r="R59" s="59"/>
      <c r="S59" s="59"/>
      <c r="T59" s="59"/>
      <c r="U59" s="59"/>
      <c r="V59" s="59"/>
    </row>
    <row r="60" ht="17.25">
      <c r="A60" s="60" t="s">
        <v>192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O60" s="59"/>
      <c r="P60" s="59"/>
      <c r="Q60" s="59"/>
      <c r="R60" s="59"/>
      <c r="S60" s="59"/>
      <c r="T60" s="59"/>
      <c r="U60" s="59"/>
      <c r="V60" s="59"/>
    </row>
    <row r="61">
      <c r="A61" s="61">
        <v>1</v>
      </c>
      <c r="B61" s="31" t="s">
        <v>334</v>
      </c>
      <c r="C61" s="68"/>
      <c r="D61" s="68"/>
      <c r="E61" s="34">
        <v>54.299999999999997</v>
      </c>
      <c r="F61" s="34">
        <v>58</v>
      </c>
      <c r="G61" s="34">
        <v>12</v>
      </c>
      <c r="H61" s="34" t="s">
        <v>25</v>
      </c>
      <c r="I61" s="34">
        <v>423</v>
      </c>
      <c r="J61" s="34">
        <f>I61*2</f>
        <v>846</v>
      </c>
      <c r="K61" s="63">
        <v>1</v>
      </c>
      <c r="L61" s="63">
        <v>33</v>
      </c>
      <c r="M61" s="62"/>
      <c r="O61" s="59"/>
      <c r="P61" s="59"/>
      <c r="Q61" s="59"/>
      <c r="R61" s="59"/>
      <c r="S61" s="59"/>
      <c r="T61" s="59"/>
      <c r="U61" s="59"/>
      <c r="V61" s="59"/>
    </row>
    <row r="62">
      <c r="A62" s="61">
        <v>1</v>
      </c>
      <c r="B62" s="31" t="s">
        <v>335</v>
      </c>
      <c r="C62" s="68"/>
      <c r="D62" s="68"/>
      <c r="E62" s="34">
        <v>60.700000000000003</v>
      </c>
      <c r="F62" s="34">
        <v>68</v>
      </c>
      <c r="G62" s="34">
        <v>16</v>
      </c>
      <c r="H62" s="34" t="s">
        <v>336</v>
      </c>
      <c r="I62" s="34">
        <v>335</v>
      </c>
      <c r="J62" s="34">
        <f>I62*3</f>
        <v>1005</v>
      </c>
      <c r="K62" s="63">
        <v>1</v>
      </c>
      <c r="L62" s="63">
        <v>33</v>
      </c>
      <c r="M62" s="62"/>
      <c r="O62" s="29"/>
      <c r="P62" s="59"/>
      <c r="Q62" s="29"/>
      <c r="R62" s="59"/>
      <c r="S62" s="59"/>
      <c r="T62" s="59"/>
      <c r="U62" s="59"/>
      <c r="V62" s="59"/>
    </row>
    <row r="63">
      <c r="A63" s="61">
        <v>2</v>
      </c>
      <c r="B63" s="31" t="s">
        <v>337</v>
      </c>
      <c r="C63" s="68"/>
      <c r="D63" s="68"/>
      <c r="E63" s="34">
        <v>60.799999999999997</v>
      </c>
      <c r="F63" s="34">
        <v>68</v>
      </c>
      <c r="G63" s="34">
        <v>12</v>
      </c>
      <c r="H63" s="34" t="s">
        <v>336</v>
      </c>
      <c r="I63" s="34">
        <v>303</v>
      </c>
      <c r="J63" s="34">
        <f t="shared" ref="J63:J64" si="70">I63*2</f>
        <v>606</v>
      </c>
      <c r="K63" s="63">
        <v>3</v>
      </c>
      <c r="L63" s="63">
        <v>26</v>
      </c>
      <c r="M63" s="62"/>
      <c r="O63" s="59"/>
      <c r="P63" s="59"/>
      <c r="Q63" s="59"/>
      <c r="R63" s="59"/>
      <c r="S63" s="59"/>
      <c r="T63" s="59"/>
      <c r="U63" s="59"/>
      <c r="V63" s="59"/>
    </row>
    <row r="64">
      <c r="A64" s="61">
        <v>1</v>
      </c>
      <c r="B64" s="69" t="s">
        <v>86</v>
      </c>
      <c r="C64" s="68"/>
      <c r="D64" s="68"/>
      <c r="E64" s="34">
        <v>68.700000000000003</v>
      </c>
      <c r="F64" s="34" t="s">
        <v>87</v>
      </c>
      <c r="G64" s="34">
        <v>12</v>
      </c>
      <c r="H64" s="34" t="s">
        <v>20</v>
      </c>
      <c r="I64" s="34">
        <v>450</v>
      </c>
      <c r="J64" s="34">
        <f t="shared" si="70"/>
        <v>900</v>
      </c>
      <c r="K64" s="63">
        <v>1</v>
      </c>
      <c r="L64" s="63">
        <v>33</v>
      </c>
      <c r="M64" s="62"/>
      <c r="O64" s="59"/>
      <c r="P64" s="59"/>
      <c r="Q64" s="59"/>
      <c r="R64" s="59"/>
      <c r="S64" s="59"/>
      <c r="T64" s="59"/>
      <c r="U64" s="59"/>
      <c r="V64" s="59"/>
    </row>
    <row r="65">
      <c r="A65" s="61">
        <v>2</v>
      </c>
      <c r="B65" s="31" t="s">
        <v>338</v>
      </c>
      <c r="C65" s="68"/>
      <c r="D65" s="68"/>
      <c r="E65" s="34" t="s">
        <v>339</v>
      </c>
      <c r="F65" s="34" t="s">
        <v>87</v>
      </c>
      <c r="G65" s="34">
        <v>16</v>
      </c>
      <c r="H65" s="34" t="s">
        <v>336</v>
      </c>
      <c r="I65" s="34">
        <v>233</v>
      </c>
      <c r="J65" s="34">
        <f>I65*3</f>
        <v>699</v>
      </c>
      <c r="K65" s="63"/>
      <c r="L65" s="63">
        <v>25</v>
      </c>
      <c r="M65" s="62"/>
      <c r="O65" s="59"/>
      <c r="P65" s="59"/>
      <c r="Q65" s="59"/>
      <c r="R65" s="59"/>
      <c r="S65" s="59"/>
      <c r="T65" s="59"/>
      <c r="U65" s="59"/>
      <c r="V65" s="59"/>
    </row>
    <row r="66" ht="18.75">
      <c r="A66" s="60" t="s">
        <v>93</v>
      </c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O66" s="59"/>
      <c r="P66" s="59"/>
      <c r="Q66" s="59"/>
      <c r="R66" s="59"/>
      <c r="S66" s="59"/>
      <c r="T66" s="59"/>
      <c r="U66" s="59"/>
      <c r="V66" s="59"/>
    </row>
    <row r="67">
      <c r="A67" s="61">
        <v>1</v>
      </c>
      <c r="B67" s="31" t="s">
        <v>340</v>
      </c>
      <c r="C67" s="68"/>
      <c r="D67" s="68"/>
      <c r="E67" s="34">
        <v>72.099999999999994</v>
      </c>
      <c r="F67" s="34">
        <v>78</v>
      </c>
      <c r="G67" s="34">
        <v>32</v>
      </c>
      <c r="H67" s="34" t="s">
        <v>199</v>
      </c>
      <c r="I67" s="34">
        <v>219</v>
      </c>
      <c r="J67" s="34">
        <f>I67*16</f>
        <v>3504</v>
      </c>
      <c r="K67" s="62">
        <v>1</v>
      </c>
      <c r="L67" s="63">
        <v>33</v>
      </c>
      <c r="M67" s="62"/>
      <c r="O67" s="59"/>
      <c r="P67" s="59"/>
      <c r="Q67" s="59"/>
      <c r="R67" s="59"/>
      <c r="S67" s="59"/>
      <c r="T67" s="59"/>
      <c r="U67" s="59"/>
      <c r="V67" s="59"/>
    </row>
    <row r="68">
      <c r="A68" s="61">
        <v>2</v>
      </c>
      <c r="B68" s="31" t="s">
        <v>341</v>
      </c>
      <c r="C68" s="68"/>
      <c r="D68" s="68"/>
      <c r="E68" s="34">
        <v>69.299999999999997</v>
      </c>
      <c r="F68" s="34">
        <v>78</v>
      </c>
      <c r="G68" s="34">
        <v>24</v>
      </c>
      <c r="H68" s="34" t="s">
        <v>229</v>
      </c>
      <c r="I68" s="34">
        <v>424</v>
      </c>
      <c r="J68" s="34">
        <f t="shared" ref="J68:J70" si="71">I68*7</f>
        <v>2968</v>
      </c>
      <c r="K68" s="62" t="s">
        <v>175</v>
      </c>
      <c r="L68" s="63">
        <v>33</v>
      </c>
      <c r="M68" s="62"/>
      <c r="O68" s="29"/>
      <c r="P68" s="59"/>
      <c r="Q68" s="29"/>
      <c r="R68" s="59"/>
      <c r="S68" s="59"/>
      <c r="T68" s="59"/>
      <c r="U68" s="59"/>
      <c r="V68" s="59"/>
    </row>
    <row r="69">
      <c r="A69" s="61">
        <v>3</v>
      </c>
      <c r="B69" s="69" t="s">
        <v>94</v>
      </c>
      <c r="C69" s="68"/>
      <c r="D69" s="68"/>
      <c r="E69" s="34" t="s">
        <v>342</v>
      </c>
      <c r="F69" s="34">
        <v>78</v>
      </c>
      <c r="G69" s="34">
        <v>24</v>
      </c>
      <c r="H69" s="34" t="s">
        <v>20</v>
      </c>
      <c r="I69" s="34">
        <v>360</v>
      </c>
      <c r="J69" s="34">
        <f t="shared" si="71"/>
        <v>2520</v>
      </c>
      <c r="K69" s="62" t="s">
        <v>21</v>
      </c>
      <c r="L69" s="63">
        <v>27</v>
      </c>
      <c r="M69" s="62"/>
      <c r="O69" s="59"/>
      <c r="P69" s="59"/>
      <c r="Q69" s="59"/>
      <c r="R69" s="59"/>
      <c r="S69" s="59"/>
      <c r="T69" s="59"/>
      <c r="U69" s="59"/>
      <c r="V69" s="59"/>
    </row>
    <row r="70">
      <c r="A70" s="61">
        <v>4</v>
      </c>
      <c r="B70" s="31" t="s">
        <v>101</v>
      </c>
      <c r="C70" s="68"/>
      <c r="D70" s="68"/>
      <c r="E70" s="34">
        <v>77</v>
      </c>
      <c r="F70" s="34">
        <v>78</v>
      </c>
      <c r="G70" s="34">
        <v>24</v>
      </c>
      <c r="H70" s="34" t="s">
        <v>102</v>
      </c>
      <c r="I70" s="34">
        <v>356</v>
      </c>
      <c r="J70" s="34">
        <f t="shared" si="71"/>
        <v>2492</v>
      </c>
      <c r="K70" s="62" t="s">
        <v>21</v>
      </c>
      <c r="L70" s="63">
        <v>25</v>
      </c>
      <c r="M70" s="62"/>
      <c r="O70" s="59"/>
      <c r="P70" s="59"/>
      <c r="Q70" s="59"/>
      <c r="R70" s="59"/>
      <c r="S70" s="59"/>
      <c r="T70" s="59"/>
      <c r="U70" s="59"/>
      <c r="V70" s="59"/>
    </row>
    <row r="71">
      <c r="A71" s="61">
        <v>1</v>
      </c>
      <c r="B71" s="31" t="s">
        <v>343</v>
      </c>
      <c r="C71" s="68"/>
      <c r="D71" s="68"/>
      <c r="E71" s="34">
        <v>96.599999999999994</v>
      </c>
      <c r="F71" s="34" t="s">
        <v>344</v>
      </c>
      <c r="G71" s="34">
        <v>32</v>
      </c>
      <c r="H71" s="34" t="s">
        <v>281</v>
      </c>
      <c r="I71" s="34">
        <v>333</v>
      </c>
      <c r="J71" s="34">
        <f>I71*16</f>
        <v>5328</v>
      </c>
      <c r="K71" s="62" t="s">
        <v>175</v>
      </c>
      <c r="L71" s="63">
        <v>38</v>
      </c>
      <c r="M71" s="62"/>
      <c r="O71" s="59"/>
      <c r="P71" s="59"/>
      <c r="Q71" s="59"/>
      <c r="R71" s="59"/>
      <c r="S71" s="59"/>
      <c r="T71" s="59"/>
      <c r="U71" s="59"/>
      <c r="V71" s="59"/>
    </row>
    <row r="72">
      <c r="A72" s="61">
        <v>2</v>
      </c>
      <c r="B72" s="31" t="s">
        <v>345</v>
      </c>
      <c r="C72" s="68"/>
      <c r="D72" s="68"/>
      <c r="E72" s="34" t="s">
        <v>346</v>
      </c>
      <c r="F72" s="34" t="s">
        <v>344</v>
      </c>
      <c r="G72" s="34">
        <v>30</v>
      </c>
      <c r="H72" s="34" t="s">
        <v>347</v>
      </c>
      <c r="I72" s="34">
        <v>400</v>
      </c>
      <c r="J72" s="34">
        <f>I72*13</f>
        <v>5200</v>
      </c>
      <c r="K72" s="62" t="s">
        <v>240</v>
      </c>
      <c r="L72" s="63">
        <v>37</v>
      </c>
      <c r="M72" s="62"/>
      <c r="O72" s="59"/>
      <c r="P72" s="59"/>
      <c r="Q72" s="59"/>
      <c r="R72" s="59"/>
      <c r="S72" s="59"/>
      <c r="T72" s="59"/>
      <c r="U72" s="59"/>
      <c r="V72" s="59"/>
    </row>
    <row r="73">
      <c r="A73" s="61">
        <v>3</v>
      </c>
      <c r="B73" s="31" t="s">
        <v>125</v>
      </c>
      <c r="C73" s="68"/>
      <c r="D73" s="68"/>
      <c r="E73" s="34" t="s">
        <v>348</v>
      </c>
      <c r="F73" s="34" t="s">
        <v>344</v>
      </c>
      <c r="G73" s="34">
        <v>32</v>
      </c>
      <c r="H73" s="34" t="s">
        <v>126</v>
      </c>
      <c r="I73" s="34">
        <v>292</v>
      </c>
      <c r="J73" s="34">
        <f>I73*16</f>
        <v>4672</v>
      </c>
      <c r="K73" s="62" t="s">
        <v>175</v>
      </c>
      <c r="L73" s="63">
        <v>30</v>
      </c>
      <c r="M73" s="62"/>
      <c r="O73" s="59"/>
      <c r="P73" s="59"/>
      <c r="Q73" s="59"/>
      <c r="R73" s="59"/>
      <c r="S73" s="59"/>
      <c r="T73" s="59"/>
      <c r="U73" s="59"/>
      <c r="V73" s="59"/>
    </row>
    <row r="74">
      <c r="A74" s="61">
        <v>4</v>
      </c>
      <c r="B74" s="31" t="s">
        <v>196</v>
      </c>
      <c r="C74" s="68"/>
      <c r="D74" s="68"/>
      <c r="E74" s="34">
        <v>95.099999999999994</v>
      </c>
      <c r="F74" s="34" t="s">
        <v>344</v>
      </c>
      <c r="G74" s="34">
        <v>24</v>
      </c>
      <c r="H74" s="34" t="s">
        <v>47</v>
      </c>
      <c r="I74" s="34">
        <v>351</v>
      </c>
      <c r="J74" s="34">
        <f t="shared" ref="J74:J76" si="72">I74*7</f>
        <v>2457</v>
      </c>
      <c r="K74" s="62" t="s">
        <v>21</v>
      </c>
      <c r="L74" s="63">
        <v>25</v>
      </c>
      <c r="M74" s="62"/>
      <c r="O74" s="29"/>
      <c r="P74" s="59"/>
      <c r="Q74" s="29"/>
      <c r="R74" s="59"/>
      <c r="S74" s="59"/>
      <c r="T74" s="59"/>
      <c r="U74" s="59"/>
      <c r="V74" s="59"/>
    </row>
    <row r="75">
      <c r="A75" s="61">
        <v>5</v>
      </c>
      <c r="B75" s="31" t="s">
        <v>118</v>
      </c>
      <c r="C75" s="68"/>
      <c r="D75" s="68"/>
      <c r="E75" s="34">
        <v>85</v>
      </c>
      <c r="F75" s="34" t="s">
        <v>344</v>
      </c>
      <c r="G75" s="34">
        <v>24</v>
      </c>
      <c r="H75" s="34" t="s">
        <v>47</v>
      </c>
      <c r="I75" s="34">
        <v>340</v>
      </c>
      <c r="J75" s="34">
        <f t="shared" si="72"/>
        <v>2380</v>
      </c>
      <c r="K75" s="62" t="s">
        <v>21</v>
      </c>
      <c r="L75" s="63">
        <v>23</v>
      </c>
      <c r="M75" s="62"/>
      <c r="O75" s="59"/>
      <c r="P75" s="59"/>
      <c r="Q75" s="59"/>
      <c r="R75" s="59"/>
      <c r="S75" s="59"/>
      <c r="T75" s="59"/>
      <c r="U75" s="59"/>
      <c r="V75" s="59"/>
    </row>
    <row r="76">
      <c r="A76" s="61">
        <v>6</v>
      </c>
      <c r="B76" s="31" t="s">
        <v>114</v>
      </c>
      <c r="C76" s="68"/>
      <c r="D76" s="68"/>
      <c r="E76" s="34" t="s">
        <v>279</v>
      </c>
      <c r="F76" s="34" t="s">
        <v>344</v>
      </c>
      <c r="G76" s="34">
        <v>24</v>
      </c>
      <c r="H76" s="34" t="s">
        <v>115</v>
      </c>
      <c r="I76" s="34">
        <v>306</v>
      </c>
      <c r="J76" s="34">
        <f t="shared" si="72"/>
        <v>2142</v>
      </c>
      <c r="K76" s="62">
        <v>1</v>
      </c>
      <c r="L76" s="63">
        <v>19</v>
      </c>
      <c r="M76" s="62"/>
      <c r="O76" s="59"/>
      <c r="P76" s="59"/>
      <c r="Q76" s="59"/>
      <c r="R76" s="59"/>
      <c r="S76" s="59"/>
      <c r="T76" s="59"/>
      <c r="U76" s="59"/>
      <c r="V76" s="59"/>
    </row>
    <row r="77">
      <c r="A77" s="61">
        <v>7</v>
      </c>
      <c r="B77" s="69" t="s">
        <v>349</v>
      </c>
      <c r="C77" s="68"/>
      <c r="D77" s="68"/>
      <c r="E77" s="34" t="s">
        <v>350</v>
      </c>
      <c r="F77" s="34" t="s">
        <v>344</v>
      </c>
      <c r="G77" s="34">
        <v>18</v>
      </c>
      <c r="H77" s="34" t="s">
        <v>49</v>
      </c>
      <c r="I77" s="34">
        <v>336</v>
      </c>
      <c r="J77" s="34">
        <f>I77*4</f>
        <v>1344</v>
      </c>
      <c r="K77" s="62">
        <v>2</v>
      </c>
      <c r="L77" s="63">
        <v>17</v>
      </c>
      <c r="M77" s="62"/>
      <c r="O77" s="29"/>
      <c r="P77" s="59"/>
      <c r="Q77" s="29"/>
      <c r="R77" s="59"/>
      <c r="S77" s="59"/>
      <c r="T77" s="59"/>
      <c r="U77" s="59"/>
      <c r="V77" s="59"/>
    </row>
    <row r="78">
      <c r="A78" s="61">
        <v>8</v>
      </c>
      <c r="B78" s="69" t="s">
        <v>351</v>
      </c>
      <c r="C78" s="68"/>
      <c r="D78" s="68"/>
      <c r="E78" s="34" t="s">
        <v>352</v>
      </c>
      <c r="F78" s="34" t="s">
        <v>344</v>
      </c>
      <c r="G78" s="34">
        <v>16</v>
      </c>
      <c r="H78" s="34" t="s">
        <v>49</v>
      </c>
      <c r="I78" s="34">
        <v>362</v>
      </c>
      <c r="J78" s="34">
        <f>I78*3</f>
        <v>1086</v>
      </c>
      <c r="K78" s="62">
        <v>2</v>
      </c>
      <c r="L78" s="63">
        <v>16</v>
      </c>
      <c r="M78" s="62"/>
      <c r="O78" s="59"/>
      <c r="P78" s="59"/>
      <c r="Q78" s="59"/>
      <c r="R78" s="59"/>
      <c r="S78" s="59"/>
      <c r="T78" s="59"/>
      <c r="U78" s="59"/>
      <c r="V78" s="59"/>
    </row>
    <row r="79" ht="18.75">
      <c r="A79" s="60" t="s">
        <v>133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O79" s="59"/>
      <c r="P79" s="59"/>
      <c r="Q79" s="59"/>
      <c r="R79" s="59"/>
      <c r="S79" s="59"/>
      <c r="T79" s="59"/>
      <c r="U79" s="59"/>
      <c r="V79" s="59"/>
    </row>
    <row r="80">
      <c r="A80" s="61">
        <v>1</v>
      </c>
      <c r="B80" s="31" t="s">
        <v>353</v>
      </c>
      <c r="C80" s="68"/>
      <c r="D80" s="68"/>
      <c r="E80" s="34" t="s">
        <v>354</v>
      </c>
      <c r="F80" s="34">
        <v>68</v>
      </c>
      <c r="G80" s="34">
        <v>10</v>
      </c>
      <c r="H80" s="34" t="s">
        <v>355</v>
      </c>
      <c r="I80" s="34">
        <v>370</v>
      </c>
      <c r="J80" s="34">
        <f>I80*1.5</f>
        <v>555</v>
      </c>
      <c r="K80" s="36">
        <v>3</v>
      </c>
      <c r="L80" s="36">
        <v>31</v>
      </c>
      <c r="M80" s="36"/>
      <c r="O80" s="29"/>
      <c r="P80" s="59"/>
      <c r="Q80" s="59"/>
      <c r="R80" s="59"/>
      <c r="S80" s="59"/>
      <c r="T80" s="59"/>
      <c r="U80" s="59"/>
      <c r="V80" s="59"/>
    </row>
    <row r="81" ht="18.75">
      <c r="A81" s="60" t="s">
        <v>138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O81" s="59"/>
      <c r="P81" s="59"/>
      <c r="Q81" s="59"/>
      <c r="R81" s="59"/>
      <c r="S81" s="59"/>
      <c r="T81" s="59"/>
      <c r="U81" s="59"/>
      <c r="V81" s="59"/>
    </row>
    <row r="82">
      <c r="A82" s="61">
        <v>1</v>
      </c>
      <c r="B82" s="69" t="s">
        <v>140</v>
      </c>
      <c r="C82" s="68"/>
      <c r="D82" s="68"/>
      <c r="E82" s="34" t="s">
        <v>356</v>
      </c>
      <c r="F82" s="34">
        <v>53</v>
      </c>
      <c r="G82" s="34">
        <v>16</v>
      </c>
      <c r="H82" s="34" t="s">
        <v>120</v>
      </c>
      <c r="I82" s="34">
        <v>273</v>
      </c>
      <c r="J82" s="34">
        <f>I82*3</f>
        <v>819</v>
      </c>
      <c r="K82" s="62">
        <v>2</v>
      </c>
      <c r="L82" s="63">
        <v>32</v>
      </c>
      <c r="M82" s="62"/>
      <c r="O82" s="59"/>
      <c r="P82" s="59"/>
      <c r="Q82" s="59"/>
      <c r="R82" s="59"/>
      <c r="S82" s="59"/>
      <c r="T82" s="59"/>
      <c r="U82" s="59"/>
      <c r="V82" s="59"/>
    </row>
    <row r="83">
      <c r="A83" s="61">
        <v>2</v>
      </c>
      <c r="B83" s="69" t="s">
        <v>141</v>
      </c>
      <c r="C83" s="68"/>
      <c r="D83" s="68"/>
      <c r="E83" s="34" t="s">
        <v>357</v>
      </c>
      <c r="F83" s="34">
        <v>53</v>
      </c>
      <c r="G83" s="34">
        <v>12</v>
      </c>
      <c r="H83" s="34" t="s">
        <v>120</v>
      </c>
      <c r="I83" s="34">
        <v>254</v>
      </c>
      <c r="J83" s="34">
        <f>I83*2</f>
        <v>508</v>
      </c>
      <c r="K83" s="62">
        <v>3</v>
      </c>
      <c r="L83" s="63">
        <v>26</v>
      </c>
      <c r="M83" s="62"/>
      <c r="O83" s="59"/>
      <c r="P83" s="59"/>
      <c r="Q83" s="59"/>
      <c r="R83" s="59"/>
      <c r="S83" s="59"/>
      <c r="T83" s="59"/>
      <c r="U83" s="59"/>
      <c r="V83" s="59"/>
    </row>
    <row r="84">
      <c r="A84" s="61">
        <v>1</v>
      </c>
      <c r="B84" s="69" t="s">
        <v>227</v>
      </c>
      <c r="C84" s="68"/>
      <c r="D84" s="68"/>
      <c r="E84" s="34" t="s">
        <v>358</v>
      </c>
      <c r="F84" s="34">
        <v>73</v>
      </c>
      <c r="G84" s="34">
        <v>16</v>
      </c>
      <c r="H84" s="34" t="s">
        <v>120</v>
      </c>
      <c r="I84" s="34">
        <v>359</v>
      </c>
      <c r="J84" s="34">
        <f>I84*3</f>
        <v>1077</v>
      </c>
      <c r="K84" s="62">
        <v>2</v>
      </c>
      <c r="L84" s="63">
        <v>32</v>
      </c>
      <c r="M84" s="62"/>
      <c r="O84" s="59"/>
      <c r="P84" s="59"/>
      <c r="Q84" s="59"/>
      <c r="R84" s="59"/>
      <c r="S84" s="59"/>
      <c r="T84" s="59"/>
      <c r="U84" s="59"/>
      <c r="V84" s="59"/>
    </row>
    <row r="85">
      <c r="A85" s="61">
        <v>2</v>
      </c>
      <c r="B85" s="69" t="s">
        <v>146</v>
      </c>
      <c r="C85" s="68"/>
      <c r="D85" s="68"/>
      <c r="E85" s="34" t="s">
        <v>359</v>
      </c>
      <c r="F85" s="34">
        <v>73</v>
      </c>
      <c r="G85" s="34">
        <v>20</v>
      </c>
      <c r="H85" s="34" t="s">
        <v>35</v>
      </c>
      <c r="I85" s="34">
        <v>188</v>
      </c>
      <c r="J85" s="34">
        <f>I85*5</f>
        <v>940</v>
      </c>
      <c r="K85" s="62">
        <v>3</v>
      </c>
      <c r="L85" s="63">
        <v>26</v>
      </c>
      <c r="M85" s="62"/>
      <c r="O85" s="59"/>
      <c r="P85" s="59"/>
      <c r="Q85" s="59"/>
      <c r="R85" s="59"/>
      <c r="S85" s="59"/>
      <c r="T85" s="59"/>
      <c r="U85" s="59"/>
      <c r="V85" s="59"/>
    </row>
    <row r="86">
      <c r="A86" s="61"/>
      <c r="B86" s="69" t="s">
        <v>149</v>
      </c>
      <c r="C86" s="68"/>
      <c r="D86" s="68"/>
      <c r="E86" s="34" t="s">
        <v>360</v>
      </c>
      <c r="F86" s="34">
        <v>73</v>
      </c>
      <c r="G86" s="34">
        <v>16</v>
      </c>
      <c r="H86" s="34" t="s">
        <v>120</v>
      </c>
      <c r="I86" s="71" t="s">
        <v>361</v>
      </c>
      <c r="J86" s="72"/>
      <c r="K86" s="72"/>
      <c r="L86" s="73"/>
      <c r="M86" s="62"/>
      <c r="O86" s="59"/>
      <c r="P86" s="59"/>
      <c r="Q86" s="59"/>
      <c r="R86" s="59"/>
      <c r="S86" s="59"/>
      <c r="T86" s="59"/>
      <c r="U86" s="59"/>
      <c r="V86" s="59"/>
    </row>
    <row r="87">
      <c r="A87" s="61">
        <v>1</v>
      </c>
      <c r="B87" s="31" t="s">
        <v>362</v>
      </c>
      <c r="C87" s="68"/>
      <c r="D87" s="68"/>
      <c r="E87" s="34">
        <v>91.700000000000003</v>
      </c>
      <c r="F87" s="34" t="s">
        <v>151</v>
      </c>
      <c r="G87" s="34">
        <v>16</v>
      </c>
      <c r="H87" s="34" t="s">
        <v>229</v>
      </c>
      <c r="I87" s="34">
        <v>401</v>
      </c>
      <c r="J87" s="34">
        <f>I87*3</f>
        <v>1203</v>
      </c>
      <c r="K87" s="62"/>
      <c r="L87" s="62">
        <v>30</v>
      </c>
      <c r="M87" s="62"/>
      <c r="O87" s="59"/>
      <c r="P87" s="59"/>
      <c r="Q87" s="59"/>
      <c r="R87" s="59"/>
      <c r="S87" s="59"/>
      <c r="T87" s="59"/>
      <c r="U87" s="59"/>
      <c r="V87" s="59"/>
    </row>
    <row r="88" ht="18.75">
      <c r="A88" s="60" t="s">
        <v>154</v>
      </c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</row>
    <row r="89">
      <c r="A89" s="61">
        <v>1</v>
      </c>
      <c r="B89" s="69" t="s">
        <v>155</v>
      </c>
      <c r="C89" s="68"/>
      <c r="D89" s="68"/>
      <c r="E89" s="34" t="s">
        <v>363</v>
      </c>
      <c r="F89" s="34">
        <v>58</v>
      </c>
      <c r="G89" s="34">
        <v>8</v>
      </c>
      <c r="H89" s="34" t="s">
        <v>120</v>
      </c>
      <c r="I89" s="34">
        <v>313</v>
      </c>
      <c r="J89" s="34">
        <f>I89*1</f>
        <v>313</v>
      </c>
      <c r="K89" s="63"/>
      <c r="L89" s="63">
        <v>30</v>
      </c>
      <c r="M89" s="62"/>
    </row>
    <row r="90">
      <c r="A90" s="61">
        <v>1</v>
      </c>
      <c r="B90" s="31" t="s">
        <v>364</v>
      </c>
      <c r="C90" s="68"/>
      <c r="D90" s="68"/>
      <c r="E90" s="34">
        <v>59.299999999999997</v>
      </c>
      <c r="F90" s="34" t="s">
        <v>365</v>
      </c>
      <c r="G90" s="34">
        <v>16</v>
      </c>
      <c r="H90" s="34" t="s">
        <v>319</v>
      </c>
      <c r="I90" s="34">
        <v>304</v>
      </c>
      <c r="J90" s="34">
        <f>I90*3</f>
        <v>912</v>
      </c>
      <c r="K90" s="63">
        <v>3</v>
      </c>
      <c r="L90" s="63">
        <v>31</v>
      </c>
      <c r="M90" s="62"/>
    </row>
    <row r="91">
      <c r="A91" s="61">
        <v>2</v>
      </c>
      <c r="B91" s="69" t="s">
        <v>156</v>
      </c>
      <c r="C91" s="68"/>
      <c r="D91" s="68"/>
      <c r="E91" s="34" t="s">
        <v>366</v>
      </c>
      <c r="F91" s="34" t="s">
        <v>365</v>
      </c>
      <c r="G91" s="34">
        <v>12</v>
      </c>
      <c r="H91" s="34" t="s">
        <v>120</v>
      </c>
      <c r="I91" s="34">
        <v>309</v>
      </c>
      <c r="J91" s="34">
        <f t="shared" ref="J91:J92" si="73">I91*2</f>
        <v>618</v>
      </c>
      <c r="K91" s="63">
        <v>3</v>
      </c>
      <c r="L91" s="63">
        <v>31</v>
      </c>
      <c r="M91" s="62"/>
    </row>
    <row r="92">
      <c r="A92" s="61">
        <v>3</v>
      </c>
      <c r="B92" s="31" t="s">
        <v>367</v>
      </c>
      <c r="C92" s="68"/>
      <c r="D92" s="68"/>
      <c r="E92" s="34">
        <v>81.299999999999997</v>
      </c>
      <c r="F92" s="34" t="s">
        <v>365</v>
      </c>
      <c r="G92" s="34">
        <v>12</v>
      </c>
      <c r="H92" s="34" t="s">
        <v>199</v>
      </c>
      <c r="I92" s="34">
        <v>274</v>
      </c>
      <c r="J92" s="34">
        <f t="shared" si="73"/>
        <v>548</v>
      </c>
      <c r="K92" s="63"/>
      <c r="L92" s="63">
        <v>22</v>
      </c>
      <c r="M92" s="62"/>
    </row>
    <row r="93">
      <c r="A93" s="61" t="s">
        <v>157</v>
      </c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</row>
    <row r="94">
      <c r="A94" s="61">
        <v>1</v>
      </c>
      <c r="B94" s="69" t="s">
        <v>159</v>
      </c>
      <c r="C94" s="68"/>
      <c r="D94" s="68"/>
      <c r="E94" s="34" t="s">
        <v>368</v>
      </c>
      <c r="F94" s="34">
        <v>40</v>
      </c>
      <c r="G94" s="34">
        <v>6</v>
      </c>
      <c r="H94" s="34" t="s">
        <v>120</v>
      </c>
      <c r="I94" s="34">
        <v>381</v>
      </c>
      <c r="J94" s="34">
        <f t="shared" ref="J94:J95" si="74">I94*0.75</f>
        <v>285.75</v>
      </c>
      <c r="K94" s="63" t="s">
        <v>197</v>
      </c>
      <c r="L94" s="63">
        <v>33</v>
      </c>
      <c r="M94" s="62"/>
    </row>
    <row r="95">
      <c r="A95" s="61">
        <v>2</v>
      </c>
      <c r="B95" s="31" t="s">
        <v>369</v>
      </c>
      <c r="C95" s="68"/>
      <c r="D95" s="68"/>
      <c r="E95" s="34">
        <v>34.75</v>
      </c>
      <c r="F95" s="34">
        <v>40</v>
      </c>
      <c r="G95" s="34">
        <v>6</v>
      </c>
      <c r="H95" s="34" t="s">
        <v>229</v>
      </c>
      <c r="I95" s="34">
        <v>339</v>
      </c>
      <c r="J95" s="34">
        <f t="shared" si="74"/>
        <v>254.25</v>
      </c>
      <c r="K95" s="63" t="s">
        <v>197</v>
      </c>
      <c r="L95" s="63">
        <v>27</v>
      </c>
      <c r="M95" s="62"/>
    </row>
    <row r="96">
      <c r="A96" s="61">
        <v>1</v>
      </c>
      <c r="B96" s="69" t="s">
        <v>160</v>
      </c>
      <c r="C96" s="68"/>
      <c r="D96" s="68"/>
      <c r="E96" s="34" t="s">
        <v>370</v>
      </c>
      <c r="F96" s="34" t="s">
        <v>161</v>
      </c>
      <c r="G96" s="34">
        <v>12</v>
      </c>
      <c r="H96" s="34" t="s">
        <v>120</v>
      </c>
      <c r="I96" s="34">
        <v>332</v>
      </c>
      <c r="J96" s="34">
        <f>I96*2</f>
        <v>664</v>
      </c>
      <c r="K96" s="63">
        <v>3</v>
      </c>
      <c r="L96" s="63">
        <v>31</v>
      </c>
      <c r="M96" s="62"/>
    </row>
    <row r="97">
      <c r="A97" s="61" t="s">
        <v>165</v>
      </c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</row>
    <row r="98">
      <c r="A98" s="61">
        <v>1</v>
      </c>
      <c r="B98" s="69" t="s">
        <v>166</v>
      </c>
      <c r="C98" s="68"/>
      <c r="D98" s="68"/>
      <c r="E98" s="34" t="s">
        <v>371</v>
      </c>
      <c r="F98" s="34" t="s">
        <v>167</v>
      </c>
      <c r="G98" s="34">
        <v>6</v>
      </c>
      <c r="H98" s="34" t="s">
        <v>120</v>
      </c>
      <c r="I98" s="34">
        <v>384</v>
      </c>
      <c r="J98" s="34">
        <f>I98*0.75</f>
        <v>288</v>
      </c>
      <c r="K98" s="63" t="s">
        <v>231</v>
      </c>
      <c r="L98" s="63">
        <v>31</v>
      </c>
      <c r="M98" s="62"/>
    </row>
    <row r="99">
      <c r="A99" s="49"/>
      <c r="B99" s="74"/>
      <c r="C99" s="51"/>
      <c r="D99" s="51"/>
      <c r="E99" s="52"/>
      <c r="F99" s="52"/>
      <c r="G99" s="53"/>
      <c r="H99" s="54"/>
      <c r="I99" s="54"/>
      <c r="K99" s="56"/>
      <c r="L99" s="57"/>
      <c r="M99" s="55"/>
    </row>
    <row r="100">
      <c r="B100" s="1" t="s">
        <v>88</v>
      </c>
      <c r="D100" s="1" t="s">
        <v>89</v>
      </c>
      <c r="G100" s="1" t="s">
        <v>90</v>
      </c>
      <c r="J100" s="29" t="s">
        <v>91</v>
      </c>
    </row>
  </sheetData>
  <sortState ref="B29:L34">
    <sortCondition descending="1" ref="J29:J34"/>
  </sortState>
  <mergeCells count="27">
    <mergeCell ref="A1:B1"/>
    <mergeCell ref="A2:M2"/>
    <mergeCell ref="A3:M3"/>
    <mergeCell ref="A5:M5"/>
    <mergeCell ref="A6:M6"/>
    <mergeCell ref="A7:M7"/>
    <mergeCell ref="A8:M8"/>
    <mergeCell ref="E9:H9"/>
    <mergeCell ref="A12:M12"/>
    <mergeCell ref="A26:M26"/>
    <mergeCell ref="A28:M28"/>
    <mergeCell ref="A49:B49"/>
    <mergeCell ref="A50:M50"/>
    <mergeCell ref="A51:M51"/>
    <mergeCell ref="A53:M53"/>
    <mergeCell ref="A54:M54"/>
    <mergeCell ref="A55:M55"/>
    <mergeCell ref="A56:M56"/>
    <mergeCell ref="A58:M58"/>
    <mergeCell ref="A60:M60"/>
    <mergeCell ref="A66:M66"/>
    <mergeCell ref="A79:M79"/>
    <mergeCell ref="A81:M81"/>
    <mergeCell ref="I86:L86"/>
    <mergeCell ref="A88:M88"/>
    <mergeCell ref="A93:M93"/>
    <mergeCell ref="A97:M97"/>
  </mergeCells>
  <printOptions headings="0" gridLines="0"/>
  <pageMargins left="0.69999999999999996" right="0.69999999999999996" top="0.75" bottom="0.75" header="0.29999999999999999" footer="0.29999999999999999"/>
  <pageSetup blackAndWhite="0" cellComments="none" copies="1" draft="0" errors="displayed" firstPageNumber="-1" fitToHeight="1" fitToWidth="1" horizontalDpi="360" orientation="portrait" pageOrder="downThenOver" paperSize="9" scale="53" useFirstPageNumber="0" usePrinterDefaults="1" verticalDpi="360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workbookViewId="0" zoomScale="85">
      <selection activeCell="A27" activeCellId="0" sqref="27:27"/>
    </sheetView>
  </sheetViews>
  <sheetFormatPr defaultRowHeight="16.5"/>
  <cols>
    <col bestFit="1" customWidth="1" min="1" max="1" style="1" width="6.25"/>
    <col bestFit="1" customWidth="1" min="2" max="2" style="1" width="22.875"/>
    <col bestFit="1" customWidth="1" min="3" max="4" style="1" width="7"/>
    <col bestFit="1" customWidth="1" min="5" max="5" style="1" width="8.125"/>
    <col bestFit="1" customWidth="1" min="6" max="6" style="1" width="6"/>
    <col bestFit="1" customWidth="1" min="7" max="7" style="1" width="4.625"/>
    <col bestFit="1" customWidth="1" min="8" max="8" style="1" width="29"/>
    <col bestFit="1" customWidth="1" min="9" max="13" style="1" width="8.625"/>
    <col bestFit="1" customWidth="1" min="14" max="14" style="1" width="22.875"/>
  </cols>
  <sheetData>
    <row r="1">
      <c r="A1" s="58" t="s">
        <v>372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5"/>
    </row>
    <row r="2" ht="19.5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ht="19.5">
      <c r="A3" s="10" t="s">
        <v>373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ht="19.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21.75">
      <c r="A5" s="13" t="s">
        <v>3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</row>
    <row r="6" ht="21.7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</row>
    <row r="7" ht="21.75">
      <c r="A7" s="16" t="s">
        <v>4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ht="17.25">
      <c r="A8" s="18" t="s">
        <v>374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P8" s="59"/>
      <c r="Q8" s="59"/>
      <c r="R8" s="59"/>
      <c r="S8" s="59"/>
      <c r="T8" s="59"/>
      <c r="U8" s="59"/>
      <c r="V8" s="59"/>
    </row>
    <row r="9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P9" s="59"/>
      <c r="Q9" s="59"/>
      <c r="R9" s="59"/>
      <c r="S9" s="59"/>
      <c r="T9" s="59"/>
      <c r="U9" s="59"/>
      <c r="V9" s="59"/>
    </row>
    <row r="10" ht="21">
      <c r="A10" s="25" t="s">
        <v>6</v>
      </c>
      <c r="B10" s="25" t="s">
        <v>7</v>
      </c>
      <c r="C10" s="25" t="s">
        <v>8</v>
      </c>
      <c r="D10" s="25" t="s">
        <v>9</v>
      </c>
      <c r="E10" s="25" t="s">
        <v>10</v>
      </c>
      <c r="F10" s="25" t="s">
        <v>11</v>
      </c>
      <c r="G10" s="25" t="s">
        <v>12</v>
      </c>
      <c r="H10" s="25" t="s">
        <v>13</v>
      </c>
      <c r="I10" s="25" t="s">
        <v>375</v>
      </c>
      <c r="J10" s="25" t="s">
        <v>14</v>
      </c>
      <c r="K10" s="25" t="s">
        <v>15</v>
      </c>
      <c r="L10" s="25" t="s">
        <v>9</v>
      </c>
      <c r="M10" s="26" t="s">
        <v>16</v>
      </c>
      <c r="N10" s="27" t="s">
        <v>17</v>
      </c>
      <c r="P10" s="59"/>
      <c r="Q10" s="29"/>
      <c r="R10" s="59"/>
      <c r="S10" s="59"/>
      <c r="T10" s="29"/>
      <c r="U10" s="59"/>
      <c r="V10" s="59"/>
    </row>
    <row r="11" ht="17.25">
      <c r="A11" s="60" t="s">
        <v>18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P11" s="59"/>
      <c r="Q11" s="59"/>
      <c r="R11" s="59"/>
      <c r="S11" s="59"/>
      <c r="T11" s="59"/>
      <c r="U11" s="59"/>
      <c r="V11" s="59"/>
    </row>
    <row r="12">
      <c r="A12" s="61">
        <v>1</v>
      </c>
      <c r="B12" s="31" t="s">
        <v>173</v>
      </c>
      <c r="C12" s="68"/>
      <c r="D12" s="68"/>
      <c r="E12" s="34" t="s">
        <v>376</v>
      </c>
      <c r="F12" s="34">
        <v>73</v>
      </c>
      <c r="G12" s="34">
        <v>28</v>
      </c>
      <c r="H12" s="35" t="s">
        <v>20</v>
      </c>
      <c r="I12" s="34" t="s">
        <v>377</v>
      </c>
      <c r="J12" s="34">
        <v>162</v>
      </c>
      <c r="K12" s="62">
        <f t="shared" ref="K12:K13" si="75">J12*1.5</f>
        <v>243</v>
      </c>
      <c r="L12" s="62" t="s">
        <v>175</v>
      </c>
      <c r="M12" s="62">
        <v>38</v>
      </c>
      <c r="N12" s="62"/>
      <c r="P12" s="59"/>
      <c r="Q12" s="59"/>
      <c r="R12" s="59"/>
      <c r="S12" s="59"/>
      <c r="T12" s="59"/>
      <c r="U12" s="59"/>
      <c r="V12" s="59"/>
    </row>
    <row r="13">
      <c r="A13" s="61">
        <v>2</v>
      </c>
      <c r="B13" s="31" t="s">
        <v>211</v>
      </c>
      <c r="C13" s="68"/>
      <c r="D13" s="68"/>
      <c r="E13" s="34" t="s">
        <v>378</v>
      </c>
      <c r="F13" s="34">
        <v>73</v>
      </c>
      <c r="G13" s="34">
        <v>28</v>
      </c>
      <c r="H13" s="35" t="s">
        <v>212</v>
      </c>
      <c r="I13" s="34" t="s">
        <v>377</v>
      </c>
      <c r="J13" s="34">
        <v>142</v>
      </c>
      <c r="K13" s="62">
        <f t="shared" si="75"/>
        <v>213</v>
      </c>
      <c r="L13" s="62" t="s">
        <v>21</v>
      </c>
      <c r="M13" s="62">
        <v>30</v>
      </c>
      <c r="N13" s="62"/>
      <c r="P13" s="59"/>
      <c r="Q13" s="29"/>
      <c r="R13" s="59"/>
      <c r="S13" s="59"/>
      <c r="T13" s="29"/>
      <c r="U13" s="59"/>
      <c r="V13" s="59"/>
    </row>
    <row r="14">
      <c r="A14" s="61">
        <v>1</v>
      </c>
      <c r="B14" s="31" t="s">
        <v>27</v>
      </c>
      <c r="C14" s="68"/>
      <c r="D14" s="68"/>
      <c r="E14" s="34" t="s">
        <v>379</v>
      </c>
      <c r="F14" s="34">
        <v>78</v>
      </c>
      <c r="G14" s="34">
        <v>32</v>
      </c>
      <c r="H14" s="35" t="s">
        <v>28</v>
      </c>
      <c r="I14" s="34" t="s">
        <v>377</v>
      </c>
      <c r="J14" s="34">
        <v>120</v>
      </c>
      <c r="K14" s="62">
        <f>J14*2</f>
        <v>240</v>
      </c>
      <c r="L14" s="62" t="s">
        <v>175</v>
      </c>
      <c r="M14" s="62">
        <v>38</v>
      </c>
      <c r="N14" s="62"/>
      <c r="P14" s="59"/>
      <c r="Q14" s="59"/>
      <c r="R14" s="59"/>
      <c r="S14" s="59"/>
      <c r="T14" s="59"/>
      <c r="U14" s="59"/>
      <c r="V14" s="59"/>
    </row>
    <row r="15">
      <c r="A15" s="61">
        <v>1</v>
      </c>
      <c r="B15" s="31" t="s">
        <v>245</v>
      </c>
      <c r="C15" s="68"/>
      <c r="D15" s="68"/>
      <c r="E15" s="34">
        <v>79.599999999999994</v>
      </c>
      <c r="F15" s="34">
        <v>85</v>
      </c>
      <c r="G15" s="34">
        <v>28</v>
      </c>
      <c r="H15" s="35" t="s">
        <v>47</v>
      </c>
      <c r="I15" s="34" t="s">
        <v>377</v>
      </c>
      <c r="J15" s="34">
        <v>244</v>
      </c>
      <c r="K15" s="62">
        <f>J15*1.5</f>
        <v>366</v>
      </c>
      <c r="L15" s="62" t="s">
        <v>175</v>
      </c>
      <c r="M15" s="62">
        <v>38</v>
      </c>
      <c r="N15" s="62"/>
      <c r="P15" s="59"/>
      <c r="Q15" s="29"/>
      <c r="R15" s="59"/>
      <c r="S15" s="59"/>
      <c r="T15" s="29"/>
      <c r="U15" s="59"/>
      <c r="V15" s="59"/>
    </row>
    <row r="16">
      <c r="A16" s="61">
        <v>2</v>
      </c>
      <c r="B16" s="31" t="s">
        <v>176</v>
      </c>
      <c r="C16" s="68"/>
      <c r="D16" s="68"/>
      <c r="E16" s="34" t="s">
        <v>380</v>
      </c>
      <c r="F16" s="34">
        <v>85</v>
      </c>
      <c r="G16" s="34">
        <v>32</v>
      </c>
      <c r="H16" s="35" t="s">
        <v>20</v>
      </c>
      <c r="I16" s="34" t="s">
        <v>377</v>
      </c>
      <c r="J16" s="34">
        <v>148</v>
      </c>
      <c r="K16" s="62">
        <f t="shared" ref="K16:K17" si="76">J16*2</f>
        <v>296</v>
      </c>
      <c r="L16" s="62" t="s">
        <v>175</v>
      </c>
      <c r="M16" s="62">
        <v>33</v>
      </c>
      <c r="N16" s="62"/>
      <c r="P16" s="59"/>
      <c r="Q16" s="59"/>
      <c r="R16" s="59"/>
      <c r="S16" s="59"/>
      <c r="T16" s="59"/>
      <c r="U16" s="59"/>
      <c r="V16" s="59"/>
    </row>
    <row r="17">
      <c r="A17" s="61">
        <v>3</v>
      </c>
      <c r="B17" s="31" t="s">
        <v>177</v>
      </c>
      <c r="C17" s="68"/>
      <c r="D17" s="68"/>
      <c r="E17" s="34" t="s">
        <v>381</v>
      </c>
      <c r="F17" s="34">
        <v>85</v>
      </c>
      <c r="G17" s="34">
        <v>32</v>
      </c>
      <c r="H17" s="35" t="s">
        <v>28</v>
      </c>
      <c r="I17" s="34" t="s">
        <v>377</v>
      </c>
      <c r="J17" s="34">
        <v>114</v>
      </c>
      <c r="K17" s="62">
        <f t="shared" si="76"/>
        <v>228</v>
      </c>
      <c r="L17" s="62" t="s">
        <v>21</v>
      </c>
      <c r="M17" s="62">
        <v>27</v>
      </c>
      <c r="N17" s="62"/>
      <c r="P17" s="59"/>
      <c r="Q17" s="59"/>
      <c r="R17" s="59"/>
      <c r="S17" s="59"/>
      <c r="T17" s="59"/>
      <c r="U17" s="59"/>
      <c r="V17" s="59"/>
    </row>
    <row r="18">
      <c r="A18" s="61">
        <v>4</v>
      </c>
      <c r="B18" s="31" t="s">
        <v>108</v>
      </c>
      <c r="C18" s="68"/>
      <c r="D18" s="68"/>
      <c r="E18" s="34" t="s">
        <v>382</v>
      </c>
      <c r="F18" s="34">
        <v>85</v>
      </c>
      <c r="G18" s="34">
        <v>24</v>
      </c>
      <c r="H18" s="34" t="s">
        <v>109</v>
      </c>
      <c r="I18" s="34" t="s">
        <v>377</v>
      </c>
      <c r="J18" s="34">
        <v>200</v>
      </c>
      <c r="K18" s="62">
        <f>J18*1</f>
        <v>200</v>
      </c>
      <c r="L18" s="62" t="s">
        <v>21</v>
      </c>
      <c r="M18" s="62">
        <v>25</v>
      </c>
      <c r="N18" s="70"/>
      <c r="P18" s="59"/>
      <c r="Q18" s="59"/>
      <c r="R18" s="59"/>
      <c r="S18" s="59"/>
      <c r="T18" s="59"/>
      <c r="U18" s="59"/>
      <c r="V18" s="59"/>
    </row>
    <row r="19">
      <c r="A19" s="61">
        <v>1</v>
      </c>
      <c r="B19" s="31" t="s">
        <v>383</v>
      </c>
      <c r="C19" s="68"/>
      <c r="D19" s="68"/>
      <c r="E19" s="34" t="s">
        <v>384</v>
      </c>
      <c r="F19" s="34">
        <v>95</v>
      </c>
      <c r="G19" s="34">
        <v>28</v>
      </c>
      <c r="H19" s="35" t="s">
        <v>32</v>
      </c>
      <c r="I19" s="34" t="s">
        <v>377</v>
      </c>
      <c r="J19" s="34">
        <v>215</v>
      </c>
      <c r="K19" s="62">
        <f>J19*1.5</f>
        <v>322.5</v>
      </c>
      <c r="L19" s="62" t="s">
        <v>175</v>
      </c>
      <c r="M19" s="62">
        <v>38</v>
      </c>
      <c r="N19" s="70"/>
      <c r="P19" s="59"/>
      <c r="Q19" s="59"/>
      <c r="R19" s="59"/>
      <c r="S19" s="59"/>
      <c r="T19" s="59"/>
      <c r="U19" s="59"/>
      <c r="V19" s="59"/>
    </row>
    <row r="20">
      <c r="A20" s="61">
        <v>2</v>
      </c>
      <c r="B20" s="31" t="s">
        <v>30</v>
      </c>
      <c r="C20" s="68"/>
      <c r="D20" s="68"/>
      <c r="E20" s="34" t="s">
        <v>385</v>
      </c>
      <c r="F20" s="34">
        <v>95</v>
      </c>
      <c r="G20" s="34">
        <v>32</v>
      </c>
      <c r="H20" s="35" t="s">
        <v>20</v>
      </c>
      <c r="I20" s="34" t="s">
        <v>377</v>
      </c>
      <c r="J20" s="34">
        <v>130</v>
      </c>
      <c r="K20" s="62">
        <f t="shared" ref="K20:K23" si="77">J20*2</f>
        <v>260</v>
      </c>
      <c r="L20" s="62" t="s">
        <v>21</v>
      </c>
      <c r="M20" s="62">
        <v>30</v>
      </c>
      <c r="N20" s="70"/>
      <c r="P20" s="59"/>
      <c r="Q20" s="59"/>
      <c r="R20" s="59"/>
      <c r="S20" s="59"/>
      <c r="T20" s="59"/>
      <c r="U20" s="59"/>
      <c r="V20" s="59"/>
    </row>
    <row r="21">
      <c r="A21" s="61">
        <v>1</v>
      </c>
      <c r="B21" s="31" t="s">
        <v>181</v>
      </c>
      <c r="C21" s="68"/>
      <c r="D21" s="68"/>
      <c r="E21" s="34" t="s">
        <v>386</v>
      </c>
      <c r="F21" s="34">
        <v>105</v>
      </c>
      <c r="G21" s="34">
        <v>32</v>
      </c>
      <c r="H21" s="35" t="s">
        <v>20</v>
      </c>
      <c r="I21" s="34" t="s">
        <v>377</v>
      </c>
      <c r="J21" s="34">
        <v>101</v>
      </c>
      <c r="K21" s="62">
        <f t="shared" si="77"/>
        <v>202</v>
      </c>
      <c r="L21" s="62" t="s">
        <v>21</v>
      </c>
      <c r="M21" s="62">
        <v>35</v>
      </c>
      <c r="N21" s="62"/>
      <c r="P21" s="59"/>
      <c r="Q21" s="29"/>
      <c r="R21" s="59"/>
      <c r="S21" s="59"/>
      <c r="T21" s="29"/>
      <c r="U21" s="59"/>
      <c r="V21" s="59"/>
    </row>
    <row r="22">
      <c r="A22" s="61">
        <v>1</v>
      </c>
      <c r="B22" s="31" t="s">
        <v>26</v>
      </c>
      <c r="C22" s="68"/>
      <c r="D22" s="68"/>
      <c r="E22" s="34">
        <v>114.59999999999999</v>
      </c>
      <c r="F22" s="34" t="s">
        <v>42</v>
      </c>
      <c r="G22" s="34">
        <v>32</v>
      </c>
      <c r="H22" s="34" t="s">
        <v>25</v>
      </c>
      <c r="I22" s="34" t="s">
        <v>377</v>
      </c>
      <c r="J22" s="34">
        <v>200</v>
      </c>
      <c r="K22" s="62">
        <f t="shared" si="77"/>
        <v>400</v>
      </c>
      <c r="L22" s="62" t="s">
        <v>240</v>
      </c>
      <c r="M22" s="63">
        <v>42</v>
      </c>
      <c r="N22" s="62"/>
      <c r="P22" s="59"/>
      <c r="Q22" s="59"/>
      <c r="R22" s="59"/>
      <c r="S22" s="59"/>
      <c r="T22" s="59"/>
      <c r="U22" s="59"/>
      <c r="V22" s="59"/>
    </row>
    <row r="23">
      <c r="A23" s="61">
        <v>2</v>
      </c>
      <c r="B23" s="31" t="s">
        <v>183</v>
      </c>
      <c r="C23" s="68"/>
      <c r="D23" s="68"/>
      <c r="E23" s="34">
        <v>107</v>
      </c>
      <c r="F23" s="34" t="s">
        <v>42</v>
      </c>
      <c r="G23" s="34">
        <v>32</v>
      </c>
      <c r="H23" s="35" t="s">
        <v>23</v>
      </c>
      <c r="I23" s="34" t="s">
        <v>377</v>
      </c>
      <c r="J23" s="34">
        <v>96</v>
      </c>
      <c r="K23" s="62">
        <f t="shared" si="77"/>
        <v>192</v>
      </c>
      <c r="L23" s="62" t="s">
        <v>21</v>
      </c>
      <c r="M23" s="62">
        <v>30</v>
      </c>
      <c r="N23" s="62"/>
      <c r="P23" s="59"/>
      <c r="Q23" s="59"/>
      <c r="R23" s="59"/>
      <c r="S23" s="59"/>
      <c r="T23" s="59"/>
      <c r="U23" s="59"/>
      <c r="V23" s="59"/>
    </row>
    <row r="24" ht="17.25">
      <c r="A24" s="60" t="s">
        <v>315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P24" s="59"/>
      <c r="Q24" s="59"/>
      <c r="R24" s="59"/>
      <c r="S24" s="59"/>
      <c r="T24" s="59"/>
      <c r="U24" s="59"/>
      <c r="V24" s="59"/>
    </row>
    <row r="25">
      <c r="A25" s="61">
        <v>1</v>
      </c>
      <c r="B25" s="31" t="s">
        <v>387</v>
      </c>
      <c r="C25" s="68"/>
      <c r="D25" s="68"/>
      <c r="E25" s="34" t="s">
        <v>388</v>
      </c>
      <c r="F25" s="34">
        <v>58</v>
      </c>
      <c r="G25" s="34">
        <v>20</v>
      </c>
      <c r="H25" s="35" t="s">
        <v>23</v>
      </c>
      <c r="I25" s="34" t="s">
        <v>377</v>
      </c>
      <c r="J25" s="34">
        <v>110</v>
      </c>
      <c r="K25" s="36">
        <f>J25*1.5</f>
        <v>165</v>
      </c>
      <c r="L25" s="36" t="s">
        <v>21</v>
      </c>
      <c r="M25" s="36">
        <v>38</v>
      </c>
      <c r="N25" s="36"/>
      <c r="P25" s="59"/>
      <c r="Q25" s="29"/>
      <c r="R25" s="59"/>
      <c r="S25" s="59"/>
      <c r="T25" s="29"/>
      <c r="U25" s="59"/>
      <c r="V25" s="59"/>
    </row>
    <row r="26">
      <c r="A26" s="61">
        <v>1</v>
      </c>
      <c r="B26" s="31" t="s">
        <v>316</v>
      </c>
      <c r="C26" s="68"/>
      <c r="D26" s="68"/>
      <c r="E26" s="34">
        <v>61.049999999999997</v>
      </c>
      <c r="F26" s="34">
        <v>63</v>
      </c>
      <c r="G26" s="34">
        <v>16</v>
      </c>
      <c r="H26" s="35" t="s">
        <v>23</v>
      </c>
      <c r="I26" s="34" t="s">
        <v>377</v>
      </c>
      <c r="J26" s="34">
        <v>147</v>
      </c>
      <c r="K26" s="63">
        <f>J26*2</f>
        <v>294</v>
      </c>
      <c r="L26" s="63">
        <v>1</v>
      </c>
      <c r="M26" s="63">
        <v>33</v>
      </c>
      <c r="N26" s="62"/>
      <c r="P26" s="59"/>
      <c r="Q26" s="59"/>
      <c r="R26" s="59"/>
      <c r="S26" s="59"/>
      <c r="T26" s="59"/>
      <c r="U26" s="59"/>
      <c r="V26" s="59"/>
    </row>
    <row r="27" ht="17.25">
      <c r="A27" s="60" t="s">
        <v>184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P27" s="59"/>
      <c r="Q27" s="59"/>
      <c r="R27" s="59"/>
      <c r="S27" s="59"/>
      <c r="T27" s="59"/>
      <c r="U27" s="59"/>
      <c r="V27" s="59"/>
    </row>
    <row r="28">
      <c r="A28" s="61">
        <v>1</v>
      </c>
      <c r="B28" s="31" t="s">
        <v>389</v>
      </c>
      <c r="C28" s="68"/>
      <c r="D28" s="68"/>
      <c r="E28" s="34">
        <v>65</v>
      </c>
      <c r="F28" s="34">
        <v>68</v>
      </c>
      <c r="G28" s="34">
        <v>20</v>
      </c>
      <c r="H28" s="35" t="s">
        <v>23</v>
      </c>
      <c r="I28" s="34" t="s">
        <v>377</v>
      </c>
      <c r="J28" s="34">
        <v>224</v>
      </c>
      <c r="K28" s="62">
        <f t="shared" ref="K28:K31" si="78">J28*1.5</f>
        <v>336</v>
      </c>
      <c r="L28" s="62">
        <v>1</v>
      </c>
      <c r="M28" s="63">
        <v>33</v>
      </c>
      <c r="N28" s="62"/>
      <c r="P28" s="59"/>
      <c r="Q28" s="59"/>
      <c r="R28" s="59"/>
      <c r="S28" s="59"/>
      <c r="T28" s="59"/>
      <c r="U28" s="59"/>
      <c r="V28" s="59"/>
    </row>
    <row r="29">
      <c r="A29" s="61">
        <v>2</v>
      </c>
      <c r="B29" s="31" t="s">
        <v>185</v>
      </c>
      <c r="C29" s="68"/>
      <c r="D29" s="68"/>
      <c r="E29" s="34">
        <v>65.599999999999994</v>
      </c>
      <c r="F29" s="34">
        <v>68</v>
      </c>
      <c r="G29" s="34">
        <v>20</v>
      </c>
      <c r="H29" s="35" t="s">
        <v>47</v>
      </c>
      <c r="I29" s="34" t="s">
        <v>377</v>
      </c>
      <c r="J29" s="34">
        <v>178</v>
      </c>
      <c r="K29" s="62">
        <f t="shared" si="78"/>
        <v>267</v>
      </c>
      <c r="L29" s="62">
        <v>1</v>
      </c>
      <c r="M29" s="63">
        <v>28</v>
      </c>
      <c r="N29" s="62"/>
      <c r="O29" s="59"/>
      <c r="P29" s="59"/>
      <c r="Q29" s="59"/>
      <c r="R29" s="59"/>
      <c r="S29" s="59"/>
      <c r="T29" s="59"/>
      <c r="U29" s="59"/>
      <c r="V29" s="59"/>
    </row>
    <row r="30">
      <c r="A30" s="61">
        <v>3</v>
      </c>
      <c r="B30" s="31" t="s">
        <v>46</v>
      </c>
      <c r="C30" s="68"/>
      <c r="D30" s="68"/>
      <c r="E30" s="34">
        <v>68</v>
      </c>
      <c r="F30" s="34">
        <v>68</v>
      </c>
      <c r="G30" s="34">
        <v>20</v>
      </c>
      <c r="H30" s="35" t="s">
        <v>47</v>
      </c>
      <c r="I30" s="34" t="s">
        <v>377</v>
      </c>
      <c r="J30" s="34">
        <v>159</v>
      </c>
      <c r="K30" s="62">
        <f t="shared" si="78"/>
        <v>238.5</v>
      </c>
      <c r="L30" s="62">
        <v>1</v>
      </c>
      <c r="M30" s="63">
        <v>25</v>
      </c>
      <c r="N30" s="62"/>
      <c r="P30" s="59"/>
      <c r="Q30" s="59"/>
      <c r="R30" s="59"/>
      <c r="S30" s="59"/>
      <c r="T30" s="59"/>
      <c r="U30" s="59"/>
      <c r="V30" s="59"/>
    </row>
    <row r="31">
      <c r="A31" s="61">
        <v>1</v>
      </c>
      <c r="B31" s="31" t="s">
        <v>48</v>
      </c>
      <c r="C31" s="68"/>
      <c r="D31" s="68"/>
      <c r="E31" s="34" t="s">
        <v>251</v>
      </c>
      <c r="F31" s="34">
        <v>73</v>
      </c>
      <c r="G31" s="34">
        <v>20</v>
      </c>
      <c r="H31" s="35" t="s">
        <v>49</v>
      </c>
      <c r="I31" s="34" t="s">
        <v>377</v>
      </c>
      <c r="J31" s="34">
        <v>163</v>
      </c>
      <c r="K31" s="62">
        <f t="shared" si="78"/>
        <v>244.5</v>
      </c>
      <c r="L31" s="62">
        <v>1</v>
      </c>
      <c r="M31" s="63">
        <v>33</v>
      </c>
      <c r="N31" s="62"/>
      <c r="P31" s="59"/>
      <c r="Q31" s="29"/>
      <c r="R31" s="59"/>
      <c r="S31" s="29"/>
      <c r="T31" s="59"/>
      <c r="U31" s="29"/>
      <c r="V31" s="59"/>
    </row>
    <row r="32">
      <c r="A32" s="61">
        <v>1</v>
      </c>
      <c r="B32" s="31" t="s">
        <v>188</v>
      </c>
      <c r="C32" s="68"/>
      <c r="D32" s="68"/>
      <c r="E32" s="34">
        <v>77.400000000000006</v>
      </c>
      <c r="F32" s="34">
        <v>78</v>
      </c>
      <c r="G32" s="34">
        <v>24</v>
      </c>
      <c r="H32" s="35" t="s">
        <v>23</v>
      </c>
      <c r="I32" s="34" t="s">
        <v>377</v>
      </c>
      <c r="J32" s="34">
        <v>193</v>
      </c>
      <c r="K32" s="62">
        <f t="shared" ref="K32:K36" si="79">J32*2</f>
        <v>386</v>
      </c>
      <c r="L32" s="62" t="s">
        <v>21</v>
      </c>
      <c r="M32" s="63">
        <v>35</v>
      </c>
      <c r="N32" s="62"/>
      <c r="P32" s="59"/>
      <c r="Q32" s="59"/>
      <c r="R32" s="59"/>
      <c r="S32" s="59"/>
      <c r="T32" s="59"/>
      <c r="U32" s="59"/>
      <c r="V32" s="59"/>
    </row>
    <row r="33">
      <c r="A33" s="61">
        <v>2</v>
      </c>
      <c r="B33" s="31" t="s">
        <v>218</v>
      </c>
      <c r="C33" s="68"/>
      <c r="D33" s="68"/>
      <c r="E33" s="34">
        <v>74</v>
      </c>
      <c r="F33" s="34">
        <v>78</v>
      </c>
      <c r="G33" s="34">
        <v>24</v>
      </c>
      <c r="H33" s="35" t="s">
        <v>53</v>
      </c>
      <c r="I33" s="34" t="s">
        <v>377</v>
      </c>
      <c r="J33" s="34">
        <v>140</v>
      </c>
      <c r="K33" s="62">
        <f t="shared" si="79"/>
        <v>280</v>
      </c>
      <c r="L33" s="62">
        <v>1</v>
      </c>
      <c r="M33" s="63">
        <v>28</v>
      </c>
      <c r="N33" s="62"/>
      <c r="P33" s="59"/>
      <c r="Q33" s="59"/>
      <c r="R33" s="59"/>
      <c r="S33" s="59"/>
      <c r="T33" s="59"/>
      <c r="U33" s="59"/>
      <c r="V33" s="59"/>
    </row>
    <row r="34">
      <c r="A34" s="61">
        <v>1</v>
      </c>
      <c r="B34" s="31" t="s">
        <v>60</v>
      </c>
      <c r="C34" s="68"/>
      <c r="D34" s="68"/>
      <c r="E34" s="34">
        <v>84.400000000000006</v>
      </c>
      <c r="F34" s="34">
        <v>85</v>
      </c>
      <c r="G34" s="34">
        <v>24</v>
      </c>
      <c r="H34" s="35" t="s">
        <v>47</v>
      </c>
      <c r="I34" s="34" t="s">
        <v>377</v>
      </c>
      <c r="J34" s="34">
        <v>234</v>
      </c>
      <c r="K34" s="62">
        <f t="shared" si="79"/>
        <v>468</v>
      </c>
      <c r="L34" s="62" t="s">
        <v>21</v>
      </c>
      <c r="M34" s="63">
        <v>35</v>
      </c>
      <c r="N34" s="62"/>
      <c r="P34" s="59"/>
      <c r="Q34" s="29"/>
      <c r="R34" s="59"/>
      <c r="S34" s="29"/>
      <c r="T34" s="59"/>
      <c r="U34" s="29"/>
      <c r="V34" s="59"/>
    </row>
    <row r="35">
      <c r="A35" s="61">
        <v>2</v>
      </c>
      <c r="B35" s="31" t="s">
        <v>63</v>
      </c>
      <c r="C35" s="68"/>
      <c r="D35" s="68"/>
      <c r="E35" s="34" t="s">
        <v>390</v>
      </c>
      <c r="F35" s="34">
        <v>85</v>
      </c>
      <c r="G35" s="34">
        <v>24</v>
      </c>
      <c r="H35" s="35" t="s">
        <v>64</v>
      </c>
      <c r="I35" s="34" t="s">
        <v>377</v>
      </c>
      <c r="J35" s="34">
        <v>210</v>
      </c>
      <c r="K35" s="62">
        <f t="shared" si="79"/>
        <v>420</v>
      </c>
      <c r="L35" s="62" t="s">
        <v>21</v>
      </c>
      <c r="M35" s="63">
        <v>30</v>
      </c>
      <c r="N35" s="62"/>
      <c r="P35" s="59"/>
      <c r="Q35" s="59"/>
      <c r="R35" s="59"/>
      <c r="S35" s="59"/>
      <c r="T35" s="59"/>
      <c r="U35" s="59"/>
      <c r="V35" s="59"/>
    </row>
    <row r="36">
      <c r="A36" s="61">
        <v>3</v>
      </c>
      <c r="B36" s="31" t="s">
        <v>50</v>
      </c>
      <c r="C36" s="68"/>
      <c r="D36" s="68"/>
      <c r="E36" s="34">
        <v>78.700000000000003</v>
      </c>
      <c r="F36" s="34">
        <v>85</v>
      </c>
      <c r="G36" s="34">
        <v>24</v>
      </c>
      <c r="H36" s="35" t="s">
        <v>51</v>
      </c>
      <c r="I36" s="34" t="s">
        <v>377</v>
      </c>
      <c r="J36" s="34">
        <v>195</v>
      </c>
      <c r="K36" s="62">
        <f t="shared" si="79"/>
        <v>390</v>
      </c>
      <c r="L36" s="62" t="s">
        <v>21</v>
      </c>
      <c r="M36" s="63">
        <v>27</v>
      </c>
      <c r="N36" s="62"/>
      <c r="P36" s="59"/>
      <c r="Q36" s="59"/>
      <c r="R36" s="59"/>
      <c r="S36" s="59"/>
      <c r="T36" s="59"/>
      <c r="U36" s="59"/>
      <c r="V36" s="59"/>
    </row>
    <row r="37">
      <c r="A37" s="61">
        <v>1</v>
      </c>
      <c r="B37" s="31" t="s">
        <v>70</v>
      </c>
      <c r="C37" s="68"/>
      <c r="D37" s="68"/>
      <c r="E37" s="34">
        <v>93.700000000000003</v>
      </c>
      <c r="F37" s="34">
        <v>95</v>
      </c>
      <c r="G37" s="34">
        <v>20</v>
      </c>
      <c r="H37" s="35" t="s">
        <v>37</v>
      </c>
      <c r="I37" s="34" t="s">
        <v>377</v>
      </c>
      <c r="J37" s="34">
        <v>193</v>
      </c>
      <c r="K37" s="62">
        <f>J37*1.5</f>
        <v>289.5</v>
      </c>
      <c r="L37" s="62">
        <v>1</v>
      </c>
      <c r="M37" s="63">
        <v>33</v>
      </c>
      <c r="N37" s="62"/>
      <c r="P37" s="59"/>
      <c r="Q37" s="29"/>
      <c r="R37" s="59"/>
      <c r="S37" s="29"/>
      <c r="T37" s="59"/>
      <c r="U37" s="29"/>
      <c r="V37" s="59"/>
    </row>
    <row r="38">
      <c r="A38" s="61">
        <v>1</v>
      </c>
      <c r="B38" s="31" t="s">
        <v>391</v>
      </c>
      <c r="C38" s="68"/>
      <c r="D38" s="68"/>
      <c r="E38" s="34">
        <v>98</v>
      </c>
      <c r="F38" s="34">
        <v>105</v>
      </c>
      <c r="G38" s="34">
        <v>24</v>
      </c>
      <c r="H38" s="35" t="s">
        <v>23</v>
      </c>
      <c r="I38" s="34" t="s">
        <v>377</v>
      </c>
      <c r="J38" s="34">
        <v>134</v>
      </c>
      <c r="K38" s="62">
        <f>J38*2</f>
        <v>268</v>
      </c>
      <c r="L38" s="62">
        <v>2</v>
      </c>
      <c r="M38" s="63">
        <v>32</v>
      </c>
      <c r="N38" s="62"/>
      <c r="P38" s="59"/>
      <c r="Q38" s="59"/>
      <c r="R38" s="59"/>
      <c r="S38" s="59"/>
      <c r="T38" s="59"/>
      <c r="U38" s="59"/>
      <c r="V38" s="59"/>
    </row>
    <row r="39">
      <c r="A39" s="61">
        <v>2</v>
      </c>
      <c r="B39" s="31" t="s">
        <v>79</v>
      </c>
      <c r="C39" s="68"/>
      <c r="D39" s="68"/>
      <c r="E39" s="34" t="s">
        <v>392</v>
      </c>
      <c r="F39" s="34">
        <v>105</v>
      </c>
      <c r="G39" s="34">
        <v>16</v>
      </c>
      <c r="H39" s="35" t="s">
        <v>80</v>
      </c>
      <c r="I39" s="34" t="s">
        <v>377</v>
      </c>
      <c r="J39" s="34">
        <v>206</v>
      </c>
      <c r="K39" s="62">
        <f>J39*1</f>
        <v>206</v>
      </c>
      <c r="L39" s="62">
        <v>1</v>
      </c>
      <c r="M39" s="63">
        <v>28</v>
      </c>
      <c r="N39" s="62"/>
      <c r="P39" s="59"/>
      <c r="Q39" s="59"/>
      <c r="R39" s="59"/>
      <c r="S39" s="59"/>
      <c r="T39" s="59"/>
      <c r="U39" s="59"/>
      <c r="V39" s="59"/>
    </row>
    <row r="40">
      <c r="A40" s="61">
        <v>1</v>
      </c>
      <c r="B40" s="31" t="s">
        <v>76</v>
      </c>
      <c r="C40" s="68"/>
      <c r="D40" s="68"/>
      <c r="E40" s="34" t="s">
        <v>393</v>
      </c>
      <c r="F40" s="34" t="s">
        <v>42</v>
      </c>
      <c r="G40" s="34">
        <v>28</v>
      </c>
      <c r="H40" s="35" t="s">
        <v>77</v>
      </c>
      <c r="I40" s="34" t="s">
        <v>377</v>
      </c>
      <c r="J40" s="34">
        <v>88</v>
      </c>
      <c r="K40" s="62">
        <f>J40*2.5</f>
        <v>220</v>
      </c>
      <c r="L40" s="62">
        <v>2</v>
      </c>
      <c r="M40" s="63">
        <v>32</v>
      </c>
      <c r="N40" s="62"/>
      <c r="P40" s="59"/>
      <c r="Q40" s="59"/>
      <c r="R40" s="59"/>
      <c r="S40" s="59"/>
      <c r="T40" s="59"/>
      <c r="U40" s="59"/>
      <c r="V40" s="59"/>
    </row>
    <row r="41" ht="17.25">
      <c r="A41" s="60" t="s">
        <v>93</v>
      </c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P41" s="59"/>
      <c r="Q41" s="59"/>
      <c r="R41" s="59"/>
      <c r="S41" s="59"/>
      <c r="T41" s="59"/>
      <c r="U41" s="59"/>
      <c r="V41" s="59"/>
    </row>
    <row r="42">
      <c r="A42" s="61">
        <v>1</v>
      </c>
      <c r="B42" s="31" t="s">
        <v>97</v>
      </c>
      <c r="C42" s="68"/>
      <c r="D42" s="68"/>
      <c r="E42" s="34" t="s">
        <v>394</v>
      </c>
      <c r="F42" s="34">
        <v>73</v>
      </c>
      <c r="G42" s="34">
        <v>24</v>
      </c>
      <c r="H42" s="35" t="s">
        <v>98</v>
      </c>
      <c r="I42" s="34" t="s">
        <v>377</v>
      </c>
      <c r="J42" s="34">
        <v>174</v>
      </c>
      <c r="K42" s="62">
        <f>J42*2</f>
        <v>348</v>
      </c>
      <c r="L42" s="62" t="s">
        <v>21</v>
      </c>
      <c r="M42" s="63">
        <v>35</v>
      </c>
      <c r="N42" s="62"/>
      <c r="P42" s="59"/>
      <c r="Q42" s="29"/>
      <c r="R42" s="59"/>
      <c r="S42" s="59"/>
      <c r="T42" s="59"/>
      <c r="U42" s="59"/>
      <c r="V42" s="59"/>
    </row>
    <row r="43">
      <c r="A43" s="61">
        <v>1</v>
      </c>
      <c r="B43" s="31" t="s">
        <v>101</v>
      </c>
      <c r="C43" s="68"/>
      <c r="D43" s="68"/>
      <c r="E43" s="34">
        <v>76</v>
      </c>
      <c r="F43" s="34">
        <v>78</v>
      </c>
      <c r="G43" s="34">
        <v>20</v>
      </c>
      <c r="H43" s="35" t="s">
        <v>102</v>
      </c>
      <c r="I43" s="34" t="s">
        <v>377</v>
      </c>
      <c r="J43" s="34">
        <v>206</v>
      </c>
      <c r="K43" s="62">
        <f>J43*1.5</f>
        <v>309</v>
      </c>
      <c r="L43" s="62">
        <v>1</v>
      </c>
      <c r="M43" s="63">
        <v>33</v>
      </c>
      <c r="N43" s="62"/>
      <c r="P43" s="59"/>
      <c r="Q43" s="59"/>
      <c r="R43" s="59"/>
      <c r="S43" s="59"/>
      <c r="T43" s="59"/>
      <c r="U43" s="59"/>
      <c r="V43" s="59"/>
    </row>
    <row r="44">
      <c r="A44" s="61">
        <v>1</v>
      </c>
      <c r="B44" s="31" t="s">
        <v>106</v>
      </c>
      <c r="C44" s="68"/>
      <c r="D44" s="68"/>
      <c r="E44" s="34">
        <v>83.299999999999997</v>
      </c>
      <c r="F44" s="34">
        <v>85</v>
      </c>
      <c r="G44" s="34">
        <v>24</v>
      </c>
      <c r="H44" s="35" t="s">
        <v>107</v>
      </c>
      <c r="I44" s="34" t="s">
        <v>377</v>
      </c>
      <c r="J44" s="34">
        <v>202</v>
      </c>
      <c r="K44" s="62">
        <f>J44*2</f>
        <v>404</v>
      </c>
      <c r="L44" s="62" t="s">
        <v>21</v>
      </c>
      <c r="M44" s="63">
        <v>35</v>
      </c>
      <c r="N44" s="62"/>
      <c r="P44" s="59"/>
      <c r="Q44" s="29"/>
      <c r="R44" s="59"/>
      <c r="S44" s="59"/>
      <c r="T44" s="59"/>
      <c r="U44" s="59"/>
      <c r="V44" s="59"/>
    </row>
    <row r="45">
      <c r="A45" s="61">
        <v>1</v>
      </c>
      <c r="B45" s="31" t="s">
        <v>125</v>
      </c>
      <c r="C45" s="68"/>
      <c r="D45" s="68"/>
      <c r="E45" s="34">
        <v>90.400000000000006</v>
      </c>
      <c r="F45" s="34">
        <v>95</v>
      </c>
      <c r="G45" s="34">
        <v>28</v>
      </c>
      <c r="H45" s="35" t="s">
        <v>126</v>
      </c>
      <c r="I45" s="34" t="s">
        <v>377</v>
      </c>
      <c r="J45" s="34">
        <v>175</v>
      </c>
      <c r="K45" s="62">
        <f>J45*2.5</f>
        <v>437.5</v>
      </c>
      <c r="L45" s="62" t="s">
        <v>175</v>
      </c>
      <c r="M45" s="63">
        <v>38</v>
      </c>
      <c r="N45" s="62"/>
      <c r="P45" s="59"/>
      <c r="Q45" s="29"/>
      <c r="R45" s="59"/>
      <c r="S45" s="59"/>
      <c r="T45" s="59"/>
      <c r="U45" s="59"/>
      <c r="V45" s="59"/>
    </row>
    <row r="46">
      <c r="A46" s="61">
        <v>2</v>
      </c>
      <c r="B46" s="31" t="s">
        <v>113</v>
      </c>
      <c r="C46" s="68"/>
      <c r="D46" s="68"/>
      <c r="E46" s="34" t="s">
        <v>395</v>
      </c>
      <c r="F46" s="34">
        <v>95</v>
      </c>
      <c r="G46" s="34">
        <v>24</v>
      </c>
      <c r="H46" s="35" t="s">
        <v>20</v>
      </c>
      <c r="I46" s="34" t="s">
        <v>377</v>
      </c>
      <c r="J46" s="34">
        <v>182</v>
      </c>
      <c r="K46" s="62">
        <f t="shared" ref="K46:K47" si="80">J46*2</f>
        <v>364</v>
      </c>
      <c r="L46" s="62">
        <v>1</v>
      </c>
      <c r="M46" s="63">
        <v>28</v>
      </c>
      <c r="N46" s="62"/>
      <c r="P46" s="59"/>
      <c r="Q46" s="59"/>
      <c r="R46" s="59"/>
      <c r="S46" s="59"/>
      <c r="T46" s="59"/>
      <c r="U46" s="59"/>
      <c r="V46" s="59"/>
    </row>
    <row r="47">
      <c r="A47" s="61">
        <v>3</v>
      </c>
      <c r="B47" s="31" t="s">
        <v>114</v>
      </c>
      <c r="C47" s="68"/>
      <c r="D47" s="68"/>
      <c r="E47" s="34" t="s">
        <v>396</v>
      </c>
      <c r="F47" s="34">
        <v>95</v>
      </c>
      <c r="G47" s="34">
        <v>24</v>
      </c>
      <c r="H47" s="35" t="s">
        <v>115</v>
      </c>
      <c r="I47" s="34" t="s">
        <v>377</v>
      </c>
      <c r="J47" s="34">
        <v>138</v>
      </c>
      <c r="K47" s="62">
        <f t="shared" si="80"/>
        <v>276</v>
      </c>
      <c r="L47" s="62">
        <v>2</v>
      </c>
      <c r="M47" s="63">
        <v>24</v>
      </c>
      <c r="N47" s="62"/>
    </row>
    <row r="48">
      <c r="A48" s="61">
        <v>1</v>
      </c>
      <c r="B48" s="31" t="s">
        <v>196</v>
      </c>
      <c r="C48" s="68"/>
      <c r="D48" s="68"/>
      <c r="E48" s="34" t="s">
        <v>397</v>
      </c>
      <c r="F48" s="34" t="s">
        <v>123</v>
      </c>
      <c r="G48" s="34">
        <v>28</v>
      </c>
      <c r="H48" s="35" t="s">
        <v>47</v>
      </c>
      <c r="I48" s="34" t="s">
        <v>377</v>
      </c>
      <c r="J48" s="34">
        <v>183</v>
      </c>
      <c r="K48" s="62">
        <f>J48*2.5</f>
        <v>457.5</v>
      </c>
      <c r="L48" s="62" t="s">
        <v>21</v>
      </c>
      <c r="M48" s="63">
        <v>35</v>
      </c>
      <c r="N48" s="62"/>
      <c r="P48" s="59"/>
      <c r="Q48" s="59"/>
      <c r="R48" s="59"/>
      <c r="S48" s="59"/>
      <c r="T48" s="59"/>
      <c r="U48" s="59"/>
      <c r="V48" s="59"/>
    </row>
    <row r="49">
      <c r="A49" s="61">
        <v>2</v>
      </c>
      <c r="B49" s="31" t="s">
        <v>129</v>
      </c>
      <c r="C49" s="68"/>
      <c r="D49" s="68"/>
      <c r="E49" s="34">
        <v>125.7</v>
      </c>
      <c r="F49" s="34" t="s">
        <v>123</v>
      </c>
      <c r="G49" s="34">
        <v>24</v>
      </c>
      <c r="H49" s="35" t="s">
        <v>130</v>
      </c>
      <c r="I49" s="34" t="s">
        <v>377</v>
      </c>
      <c r="J49" s="34">
        <v>228</v>
      </c>
      <c r="K49" s="62">
        <f>J49*2</f>
        <v>456</v>
      </c>
      <c r="L49" s="62" t="s">
        <v>21</v>
      </c>
      <c r="M49" s="63">
        <v>30</v>
      </c>
      <c r="N49" s="62"/>
      <c r="P49" s="59"/>
      <c r="Q49" s="59"/>
      <c r="R49" s="59"/>
      <c r="S49" s="59"/>
      <c r="T49" s="59"/>
      <c r="U49" s="59"/>
      <c r="V49" s="59"/>
    </row>
    <row r="50" ht="17.25">
      <c r="A50" s="60" t="s">
        <v>133</v>
      </c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P50" s="59"/>
      <c r="Q50" s="29"/>
      <c r="R50" s="59"/>
      <c r="S50" s="59"/>
      <c r="T50" s="59"/>
      <c r="U50" s="59"/>
      <c r="V50" s="59"/>
    </row>
    <row r="51">
      <c r="A51" s="61">
        <v>1</v>
      </c>
      <c r="B51" s="31" t="s">
        <v>136</v>
      </c>
      <c r="C51" s="68"/>
      <c r="D51" s="68"/>
      <c r="E51" s="34">
        <v>68</v>
      </c>
      <c r="F51" s="34">
        <v>68</v>
      </c>
      <c r="G51" s="34">
        <v>12</v>
      </c>
      <c r="H51" s="35" t="s">
        <v>137</v>
      </c>
      <c r="I51" s="34" t="s">
        <v>377</v>
      </c>
      <c r="J51" s="34">
        <v>172</v>
      </c>
      <c r="K51" s="36">
        <f>J51*1.5</f>
        <v>258</v>
      </c>
      <c r="L51" s="36">
        <v>2</v>
      </c>
      <c r="M51" s="36">
        <v>32</v>
      </c>
      <c r="N51" s="36"/>
      <c r="P51" s="59"/>
      <c r="Q51" s="59"/>
      <c r="R51" s="59"/>
      <c r="S51" s="59"/>
      <c r="T51" s="59"/>
      <c r="U51" s="59"/>
      <c r="V51" s="59"/>
    </row>
    <row r="52">
      <c r="A52" s="49"/>
      <c r="B52" s="74"/>
      <c r="C52" s="51"/>
      <c r="D52" s="51"/>
      <c r="E52" s="52"/>
      <c r="F52" s="52"/>
      <c r="G52" s="53"/>
      <c r="H52" s="54"/>
      <c r="I52" s="54"/>
      <c r="K52" s="56"/>
      <c r="L52" s="56"/>
      <c r="M52" s="57"/>
      <c r="N52" s="55"/>
    </row>
    <row r="53">
      <c r="B53" s="1" t="s">
        <v>88</v>
      </c>
      <c r="D53" s="1" t="s">
        <v>89</v>
      </c>
      <c r="G53" s="1" t="s">
        <v>90</v>
      </c>
      <c r="J53" s="29" t="s">
        <v>91</v>
      </c>
    </row>
  </sheetData>
  <sortState ref="B19:K22">
    <sortCondition descending="1" ref="K19:K22"/>
  </sortState>
  <mergeCells count="12">
    <mergeCell ref="A1:B1"/>
    <mergeCell ref="A2:N2"/>
    <mergeCell ref="A3:N3"/>
    <mergeCell ref="A5:N5"/>
    <mergeCell ref="A6:N6"/>
    <mergeCell ref="A7:N7"/>
    <mergeCell ref="A8:N8"/>
    <mergeCell ref="A11:N11"/>
    <mergeCell ref="A24:N24"/>
    <mergeCell ref="A27:N27"/>
    <mergeCell ref="A41:N41"/>
    <mergeCell ref="A50:N50"/>
  </mergeCells>
  <printOptions headings="0" gridLines="0"/>
  <pageMargins left="0.69999999999999996" right="0.69999999999999996" top="0.75" bottom="0.75" header="0.29999999999999999" footer="0.29999999999999999"/>
  <pageSetup blackAndWhite="0" cellComments="none" copies="1" draft="0" errors="displayed" firstPageNumber="-1" fitToHeight="1" fitToWidth="1" horizontalDpi="360" orientation="portrait" pageOrder="downThenOver" paperSize="9" scale="52" useFirstPageNumber="0" usePrinterDefaults="1" verticalDpi="360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workbookViewId="0" zoomScale="100">
      <selection activeCell="L30" activeCellId="0" sqref="L30"/>
    </sheetView>
  </sheetViews>
  <sheetFormatPr defaultRowHeight="16.5"/>
  <cols>
    <col bestFit="1" customWidth="1" min="1" max="1" style="1" width="6.25"/>
    <col bestFit="1" customWidth="1" min="2" max="2" style="1" width="22.875"/>
    <col bestFit="1" customWidth="1" min="3" max="4" style="1" width="7"/>
    <col bestFit="1" customWidth="1" min="5" max="5" style="1" width="8.125"/>
    <col bestFit="1" customWidth="1" min="6" max="6" style="1" width="6"/>
    <col bestFit="1" customWidth="1" min="7" max="7" style="1" width="4.625"/>
    <col bestFit="1" customWidth="1" min="8" max="8" style="1" width="29"/>
    <col bestFit="1" customWidth="1" min="9" max="12" style="1" width="8.625"/>
    <col bestFit="1" customWidth="1" min="13" max="13" style="1" width="22.875"/>
  </cols>
  <sheetData>
    <row r="1" ht="15.75" customHeight="1">
      <c r="A1" s="58" t="s">
        <v>398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5"/>
    </row>
    <row r="2" ht="19.5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ht="19.5">
      <c r="A3" s="10" t="s">
        <v>399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ht="19.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ht="21.75">
      <c r="A5" s="13" t="s">
        <v>3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</row>
    <row r="6" ht="21.7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</row>
    <row r="7" ht="21.75">
      <c r="A7" s="16" t="s">
        <v>4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</row>
    <row r="8" ht="17.25">
      <c r="A8" s="18" t="s">
        <v>400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</row>
    <row r="9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</row>
    <row r="10" ht="21">
      <c r="A10" s="25" t="s">
        <v>6</v>
      </c>
      <c r="B10" s="25" t="s">
        <v>7</v>
      </c>
      <c r="C10" s="25" t="s">
        <v>8</v>
      </c>
      <c r="D10" s="25" t="s">
        <v>9</v>
      </c>
      <c r="E10" s="25" t="s">
        <v>10</v>
      </c>
      <c r="F10" s="25" t="s">
        <v>11</v>
      </c>
      <c r="G10" s="25" t="s">
        <v>12</v>
      </c>
      <c r="H10" s="25" t="s">
        <v>13</v>
      </c>
      <c r="I10" s="25" t="s">
        <v>14</v>
      </c>
      <c r="J10" s="25" t="s">
        <v>15</v>
      </c>
      <c r="K10" s="25" t="s">
        <v>9</v>
      </c>
      <c r="L10" s="26" t="s">
        <v>16</v>
      </c>
      <c r="M10" s="27" t="s">
        <v>17</v>
      </c>
    </row>
    <row r="11" ht="17.25">
      <c r="A11" s="60" t="s">
        <v>18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</row>
    <row r="12">
      <c r="A12" s="61">
        <v>1</v>
      </c>
      <c r="B12" s="31" t="s">
        <v>27</v>
      </c>
      <c r="C12" s="68"/>
      <c r="D12" s="68"/>
      <c r="E12" s="34">
        <v>76.900000000000006</v>
      </c>
      <c r="F12" s="34">
        <v>78</v>
      </c>
      <c r="G12" s="34">
        <v>32</v>
      </c>
      <c r="H12" s="35" t="s">
        <v>28</v>
      </c>
      <c r="I12" s="34">
        <v>39</v>
      </c>
      <c r="J12" s="34">
        <f>I12*2</f>
        <v>78</v>
      </c>
      <c r="K12" s="62" t="s">
        <v>21</v>
      </c>
      <c r="L12" s="62">
        <v>35</v>
      </c>
      <c r="M12" s="62"/>
    </row>
    <row r="13">
      <c r="A13" s="61">
        <v>2</v>
      </c>
      <c r="B13" s="31" t="s">
        <v>245</v>
      </c>
      <c r="C13" s="68"/>
      <c r="D13" s="68"/>
      <c r="E13" s="34">
        <v>77.900000000000006</v>
      </c>
      <c r="F13" s="34">
        <v>78</v>
      </c>
      <c r="G13" s="34">
        <v>28</v>
      </c>
      <c r="H13" s="35" t="s">
        <v>47</v>
      </c>
      <c r="I13" s="34">
        <v>49</v>
      </c>
      <c r="J13" s="34">
        <f>I13*1.5</f>
        <v>73.5</v>
      </c>
      <c r="K13" s="62">
        <v>1</v>
      </c>
      <c r="L13" s="62">
        <v>28</v>
      </c>
      <c r="M13" s="62"/>
    </row>
    <row r="14">
      <c r="A14" s="61">
        <v>1</v>
      </c>
      <c r="B14" s="31" t="s">
        <v>176</v>
      </c>
      <c r="C14" s="68"/>
      <c r="D14" s="68"/>
      <c r="E14" s="34">
        <v>84.700000000000003</v>
      </c>
      <c r="F14" s="34">
        <v>85</v>
      </c>
      <c r="G14" s="34">
        <v>32</v>
      </c>
      <c r="H14" s="35" t="s">
        <v>20</v>
      </c>
      <c r="I14" s="34">
        <v>45</v>
      </c>
      <c r="J14" s="34">
        <f t="shared" ref="J14:J23" si="81">I14*2</f>
        <v>90</v>
      </c>
      <c r="K14" s="62" t="s">
        <v>21</v>
      </c>
      <c r="L14" s="62">
        <v>35</v>
      </c>
      <c r="M14" s="62"/>
    </row>
    <row r="15">
      <c r="A15" s="61">
        <v>2</v>
      </c>
      <c r="B15" s="31" t="s">
        <v>108</v>
      </c>
      <c r="C15" s="68"/>
      <c r="D15" s="68"/>
      <c r="E15" s="34">
        <v>79.700000000000003</v>
      </c>
      <c r="F15" s="34">
        <v>85</v>
      </c>
      <c r="G15" s="34">
        <v>32</v>
      </c>
      <c r="H15" s="35" t="s">
        <v>109</v>
      </c>
      <c r="I15" s="34">
        <v>38</v>
      </c>
      <c r="J15" s="34">
        <f t="shared" si="81"/>
        <v>76</v>
      </c>
      <c r="K15" s="62" t="s">
        <v>21</v>
      </c>
      <c r="L15" s="62">
        <v>30</v>
      </c>
      <c r="M15" s="62"/>
    </row>
    <row r="16">
      <c r="A16" s="61">
        <v>1</v>
      </c>
      <c r="B16" s="31" t="s">
        <v>183</v>
      </c>
      <c r="C16" s="68"/>
      <c r="D16" s="68"/>
      <c r="E16" s="34">
        <v>107.15000000000001</v>
      </c>
      <c r="F16" s="34" t="s">
        <v>42</v>
      </c>
      <c r="G16" s="34">
        <v>32</v>
      </c>
      <c r="H16" s="35" t="s">
        <v>23</v>
      </c>
      <c r="I16" s="34">
        <v>60</v>
      </c>
      <c r="J16" s="34">
        <f t="shared" si="81"/>
        <v>120</v>
      </c>
      <c r="K16" s="62" t="s">
        <v>21</v>
      </c>
      <c r="L16" s="62">
        <v>35</v>
      </c>
      <c r="M16" s="62"/>
    </row>
    <row r="17">
      <c r="A17" s="61">
        <v>2</v>
      </c>
      <c r="B17" s="31" t="s">
        <v>26</v>
      </c>
      <c r="C17" s="68"/>
      <c r="D17" s="68"/>
      <c r="E17" s="34">
        <v>115</v>
      </c>
      <c r="F17" s="34" t="s">
        <v>42</v>
      </c>
      <c r="G17" s="34">
        <v>32</v>
      </c>
      <c r="H17" s="34" t="s">
        <v>25</v>
      </c>
      <c r="I17" s="34">
        <v>52</v>
      </c>
      <c r="J17" s="34">
        <f t="shared" si="81"/>
        <v>104</v>
      </c>
      <c r="K17" s="62" t="s">
        <v>21</v>
      </c>
      <c r="L17" s="62">
        <v>30</v>
      </c>
      <c r="M17" s="62"/>
    </row>
    <row r="18" ht="17.25">
      <c r="A18" s="60" t="s">
        <v>184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</row>
    <row r="19">
      <c r="A19" s="61">
        <v>1</v>
      </c>
      <c r="B19" s="31" t="s">
        <v>48</v>
      </c>
      <c r="C19" s="68"/>
      <c r="D19" s="68"/>
      <c r="E19" s="34">
        <v>72.799999999999997</v>
      </c>
      <c r="F19" s="34">
        <v>73</v>
      </c>
      <c r="G19" s="34">
        <v>24</v>
      </c>
      <c r="H19" s="35" t="s">
        <v>49</v>
      </c>
      <c r="I19" s="34">
        <v>46</v>
      </c>
      <c r="J19" s="34">
        <f t="shared" si="81"/>
        <v>92</v>
      </c>
      <c r="K19" s="62">
        <v>2</v>
      </c>
      <c r="L19" s="63">
        <v>32</v>
      </c>
      <c r="M19" s="62"/>
    </row>
    <row r="20">
      <c r="A20" s="61">
        <v>2</v>
      </c>
      <c r="B20" s="31" t="s">
        <v>46</v>
      </c>
      <c r="C20" s="68"/>
      <c r="D20" s="68"/>
      <c r="E20" s="34">
        <v>72</v>
      </c>
      <c r="F20" s="34">
        <v>73</v>
      </c>
      <c r="G20" s="34">
        <v>24</v>
      </c>
      <c r="H20" s="35" t="s">
        <v>47</v>
      </c>
      <c r="I20" s="34">
        <v>43</v>
      </c>
      <c r="J20" s="34">
        <f t="shared" si="81"/>
        <v>86</v>
      </c>
      <c r="K20" s="62">
        <v>2</v>
      </c>
      <c r="L20" s="63">
        <v>27</v>
      </c>
      <c r="M20" s="62"/>
    </row>
    <row r="21">
      <c r="A21" s="61">
        <v>1</v>
      </c>
      <c r="B21" s="31" t="s">
        <v>188</v>
      </c>
      <c r="C21" s="68"/>
      <c r="D21" s="68"/>
      <c r="E21" s="34">
        <v>77.200000000000003</v>
      </c>
      <c r="F21" s="34">
        <v>78</v>
      </c>
      <c r="G21" s="34">
        <v>24</v>
      </c>
      <c r="H21" s="35" t="s">
        <v>23</v>
      </c>
      <c r="I21" s="34">
        <v>59</v>
      </c>
      <c r="J21" s="34">
        <f t="shared" si="81"/>
        <v>118</v>
      </c>
      <c r="K21" s="62">
        <v>1</v>
      </c>
      <c r="L21" s="63">
        <v>33</v>
      </c>
      <c r="M21" s="62"/>
    </row>
    <row r="22">
      <c r="A22" s="61">
        <v>2</v>
      </c>
      <c r="B22" s="31" t="s">
        <v>218</v>
      </c>
      <c r="C22" s="68"/>
      <c r="D22" s="68"/>
      <c r="E22" s="34">
        <v>75.700000000000003</v>
      </c>
      <c r="F22" s="34">
        <v>78</v>
      </c>
      <c r="G22" s="34">
        <v>24</v>
      </c>
      <c r="H22" s="35" t="s">
        <v>53</v>
      </c>
      <c r="I22" s="34">
        <v>55</v>
      </c>
      <c r="J22" s="34">
        <f t="shared" si="81"/>
        <v>110</v>
      </c>
      <c r="K22" s="62">
        <v>1</v>
      </c>
      <c r="L22" s="63">
        <v>28</v>
      </c>
      <c r="M22" s="62"/>
    </row>
    <row r="23">
      <c r="A23" s="61">
        <v>3</v>
      </c>
      <c r="B23" s="31" t="s">
        <v>401</v>
      </c>
      <c r="C23" s="68"/>
      <c r="D23" s="68"/>
      <c r="E23" s="34">
        <v>76.099999999999994</v>
      </c>
      <c r="F23" s="34">
        <v>78</v>
      </c>
      <c r="G23" s="34">
        <v>24</v>
      </c>
      <c r="H23" s="35" t="s">
        <v>402</v>
      </c>
      <c r="I23" s="34">
        <v>40</v>
      </c>
      <c r="J23" s="34">
        <f t="shared" si="81"/>
        <v>80</v>
      </c>
      <c r="K23" s="62">
        <v>3</v>
      </c>
      <c r="L23" s="63">
        <v>23</v>
      </c>
      <c r="M23" s="62"/>
    </row>
    <row r="24">
      <c r="A24" s="61">
        <v>1</v>
      </c>
      <c r="B24" s="31" t="s">
        <v>60</v>
      </c>
      <c r="C24" s="68"/>
      <c r="D24" s="68"/>
      <c r="E24" s="34">
        <v>84.200000000000003</v>
      </c>
      <c r="F24" s="34">
        <v>85</v>
      </c>
      <c r="G24" s="34">
        <v>28</v>
      </c>
      <c r="H24" s="35" t="s">
        <v>47</v>
      </c>
      <c r="I24" s="34">
        <v>50</v>
      </c>
      <c r="J24" s="34">
        <f>I24*2.5</f>
        <v>125</v>
      </c>
      <c r="K24" s="62">
        <v>1</v>
      </c>
      <c r="L24" s="63">
        <v>33</v>
      </c>
      <c r="M24" s="62"/>
    </row>
    <row r="25">
      <c r="A25" s="61">
        <v>2</v>
      </c>
      <c r="B25" s="31" t="s">
        <v>63</v>
      </c>
      <c r="C25" s="68"/>
      <c r="D25" s="68"/>
      <c r="E25" s="34">
        <v>82.799999999999997</v>
      </c>
      <c r="F25" s="34">
        <v>85</v>
      </c>
      <c r="G25" s="34">
        <v>24</v>
      </c>
      <c r="H25" s="35" t="s">
        <v>64</v>
      </c>
      <c r="I25" s="34">
        <v>52</v>
      </c>
      <c r="J25" s="34">
        <f t="shared" ref="J25:J26" si="82">I25*2</f>
        <v>104</v>
      </c>
      <c r="K25" s="62">
        <v>1</v>
      </c>
      <c r="L25" s="63">
        <v>28</v>
      </c>
      <c r="M25" s="62"/>
    </row>
    <row r="26">
      <c r="A26" s="61">
        <v>1</v>
      </c>
      <c r="B26" s="31" t="s">
        <v>70</v>
      </c>
      <c r="C26" s="68"/>
      <c r="D26" s="68"/>
      <c r="E26" s="34">
        <v>93</v>
      </c>
      <c r="F26" s="34">
        <v>95</v>
      </c>
      <c r="G26" s="34">
        <v>24</v>
      </c>
      <c r="H26" s="35" t="s">
        <v>37</v>
      </c>
      <c r="I26" s="34">
        <v>55</v>
      </c>
      <c r="J26" s="34">
        <f t="shared" si="82"/>
        <v>110</v>
      </c>
      <c r="K26" s="62">
        <v>1</v>
      </c>
      <c r="L26" s="63">
        <v>33</v>
      </c>
      <c r="M26" s="62"/>
    </row>
    <row r="27">
      <c r="A27" s="61">
        <v>1</v>
      </c>
      <c r="B27" s="31" t="s">
        <v>76</v>
      </c>
      <c r="C27" s="68"/>
      <c r="D27" s="68"/>
      <c r="E27" s="34">
        <v>98.349999999999994</v>
      </c>
      <c r="F27" s="34">
        <v>105</v>
      </c>
      <c r="G27" s="34">
        <v>28</v>
      </c>
      <c r="H27" s="35" t="s">
        <v>77</v>
      </c>
      <c r="I27" s="34">
        <v>44</v>
      </c>
      <c r="J27" s="34">
        <f>I27*2.5</f>
        <v>110</v>
      </c>
      <c r="K27" s="62">
        <v>2</v>
      </c>
      <c r="L27" s="63">
        <v>32</v>
      </c>
      <c r="M27" s="62"/>
    </row>
    <row r="28">
      <c r="A28" s="61">
        <v>2</v>
      </c>
      <c r="B28" s="31" t="s">
        <v>79</v>
      </c>
      <c r="C28" s="68"/>
      <c r="D28" s="68"/>
      <c r="E28" s="34">
        <v>100.65000000000001</v>
      </c>
      <c r="F28" s="34">
        <v>105</v>
      </c>
      <c r="G28" s="34">
        <v>16</v>
      </c>
      <c r="H28" s="35" t="s">
        <v>80</v>
      </c>
      <c r="I28" s="34">
        <v>52</v>
      </c>
      <c r="J28" s="34">
        <f>I28*1</f>
        <v>52</v>
      </c>
      <c r="K28" s="62"/>
      <c r="L28" s="63">
        <v>25</v>
      </c>
      <c r="M28" s="62"/>
    </row>
    <row r="29" ht="17.25">
      <c r="A29" s="60" t="s">
        <v>93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</row>
    <row r="30">
      <c r="A30" s="61">
        <v>1</v>
      </c>
      <c r="B30" s="31" t="s">
        <v>97</v>
      </c>
      <c r="C30" s="68"/>
      <c r="D30" s="68"/>
      <c r="E30" s="34">
        <v>71.299999999999997</v>
      </c>
      <c r="F30" s="34">
        <v>73</v>
      </c>
      <c r="G30" s="34">
        <v>24</v>
      </c>
      <c r="H30" s="34" t="s">
        <v>98</v>
      </c>
      <c r="I30" s="34">
        <v>46</v>
      </c>
      <c r="J30" s="34">
        <f t="shared" ref="J30:J31" si="83">I30*2</f>
        <v>92</v>
      </c>
      <c r="K30" s="62">
        <v>2</v>
      </c>
      <c r="L30" s="63">
        <v>32</v>
      </c>
      <c r="M30" s="62"/>
    </row>
    <row r="31">
      <c r="A31" s="61">
        <v>1</v>
      </c>
      <c r="B31" s="31" t="s">
        <v>33</v>
      </c>
      <c r="C31" s="68"/>
      <c r="D31" s="68"/>
      <c r="E31" s="34">
        <v>76.5</v>
      </c>
      <c r="F31" s="34">
        <v>78</v>
      </c>
      <c r="G31" s="34">
        <v>24</v>
      </c>
      <c r="H31" s="34" t="s">
        <v>32</v>
      </c>
      <c r="I31" s="34">
        <v>68</v>
      </c>
      <c r="J31" s="34">
        <f t="shared" si="83"/>
        <v>136</v>
      </c>
      <c r="K31" s="62">
        <v>1</v>
      </c>
      <c r="L31" s="63">
        <v>33</v>
      </c>
      <c r="M31" s="62"/>
    </row>
    <row r="32">
      <c r="A32" s="61">
        <v>2</v>
      </c>
      <c r="B32" s="31" t="s">
        <v>101</v>
      </c>
      <c r="C32" s="68"/>
      <c r="D32" s="68"/>
      <c r="E32" s="34">
        <v>78</v>
      </c>
      <c r="F32" s="34">
        <v>78</v>
      </c>
      <c r="G32" s="34">
        <v>20</v>
      </c>
      <c r="H32" s="34" t="s">
        <v>102</v>
      </c>
      <c r="I32" s="34">
        <v>54</v>
      </c>
      <c r="J32" s="34">
        <f>I32*1.5</f>
        <v>81</v>
      </c>
      <c r="K32" s="62" t="s">
        <v>195</v>
      </c>
      <c r="L32" s="63">
        <v>28</v>
      </c>
      <c r="M32" s="62"/>
    </row>
    <row r="33">
      <c r="A33" s="61">
        <v>1</v>
      </c>
      <c r="B33" s="31" t="s">
        <v>106</v>
      </c>
      <c r="C33" s="68"/>
      <c r="D33" s="68"/>
      <c r="E33" s="34">
        <v>84.700000000000003</v>
      </c>
      <c r="F33" s="34">
        <v>85</v>
      </c>
      <c r="G33" s="34">
        <v>24</v>
      </c>
      <c r="H33" s="34" t="s">
        <v>107</v>
      </c>
      <c r="I33" s="34">
        <v>55</v>
      </c>
      <c r="J33" s="34">
        <f>I33*2</f>
        <v>110</v>
      </c>
      <c r="K33" s="62">
        <v>1</v>
      </c>
      <c r="L33" s="63">
        <v>33</v>
      </c>
      <c r="M33" s="62"/>
    </row>
    <row r="34">
      <c r="A34" s="61">
        <v>2</v>
      </c>
      <c r="B34" s="31" t="s">
        <v>403</v>
      </c>
      <c r="C34" s="68"/>
      <c r="D34" s="68"/>
      <c r="E34" s="34">
        <v>84.799999999999997</v>
      </c>
      <c r="F34" s="34">
        <v>85</v>
      </c>
      <c r="G34" s="34">
        <v>28</v>
      </c>
      <c r="H34" s="35" t="s">
        <v>402</v>
      </c>
      <c r="I34" s="34">
        <v>42</v>
      </c>
      <c r="J34" s="34">
        <f t="shared" ref="J34:J35" si="84">I34*2.5</f>
        <v>105</v>
      </c>
      <c r="K34" s="62">
        <v>1</v>
      </c>
      <c r="L34" s="63">
        <v>28</v>
      </c>
      <c r="M34" s="62"/>
    </row>
    <row r="35">
      <c r="A35" s="61">
        <v>1</v>
      </c>
      <c r="B35" s="31" t="s">
        <v>125</v>
      </c>
      <c r="C35" s="68"/>
      <c r="D35" s="68"/>
      <c r="E35" s="34">
        <v>93.400000000000006</v>
      </c>
      <c r="F35" s="34">
        <v>95</v>
      </c>
      <c r="G35" s="34">
        <v>28</v>
      </c>
      <c r="H35" s="34" t="s">
        <v>126</v>
      </c>
      <c r="I35" s="34">
        <v>52</v>
      </c>
      <c r="J35" s="34">
        <f t="shared" si="84"/>
        <v>130</v>
      </c>
      <c r="K35" s="62">
        <v>1</v>
      </c>
      <c r="L35" s="63">
        <v>33</v>
      </c>
      <c r="M35" s="62"/>
    </row>
    <row r="36">
      <c r="A36" s="61">
        <v>2</v>
      </c>
      <c r="B36" s="31" t="s">
        <v>113</v>
      </c>
      <c r="C36" s="68"/>
      <c r="D36" s="68"/>
      <c r="E36" s="34">
        <v>94.099999999999994</v>
      </c>
      <c r="F36" s="34">
        <v>95</v>
      </c>
      <c r="G36" s="34">
        <v>24</v>
      </c>
      <c r="H36" s="35" t="s">
        <v>20</v>
      </c>
      <c r="I36" s="34">
        <v>45</v>
      </c>
      <c r="J36" s="34">
        <f t="shared" ref="J36:J37" si="85">I36*2</f>
        <v>90</v>
      </c>
      <c r="K36" s="62">
        <v>3</v>
      </c>
      <c r="L36" s="63">
        <v>26</v>
      </c>
      <c r="M36" s="62"/>
    </row>
    <row r="37">
      <c r="A37" s="61">
        <v>1</v>
      </c>
      <c r="B37" s="31" t="s">
        <v>196</v>
      </c>
      <c r="C37" s="68"/>
      <c r="D37" s="68"/>
      <c r="E37" s="34">
        <v>96.700000000000003</v>
      </c>
      <c r="F37" s="34" t="s">
        <v>123</v>
      </c>
      <c r="G37" s="34">
        <v>24</v>
      </c>
      <c r="H37" s="35" t="s">
        <v>47</v>
      </c>
      <c r="I37" s="34">
        <v>69</v>
      </c>
      <c r="J37" s="34">
        <f t="shared" si="85"/>
        <v>138</v>
      </c>
      <c r="K37" s="62">
        <v>1</v>
      </c>
      <c r="L37" s="63">
        <v>33</v>
      </c>
      <c r="M37" s="62"/>
    </row>
    <row r="38" ht="17.25">
      <c r="A38" s="60" t="s">
        <v>138</v>
      </c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</row>
    <row r="39">
      <c r="A39" s="61">
        <v>1</v>
      </c>
      <c r="B39" s="31" t="s">
        <v>228</v>
      </c>
      <c r="C39" s="68"/>
      <c r="D39" s="68"/>
      <c r="E39" s="34">
        <v>57</v>
      </c>
      <c r="F39" s="34">
        <v>58</v>
      </c>
      <c r="G39" s="34">
        <v>12</v>
      </c>
      <c r="H39" s="34" t="s">
        <v>229</v>
      </c>
      <c r="I39" s="34">
        <v>47</v>
      </c>
      <c r="J39" s="34">
        <f>I39*0.8</f>
        <v>37.600000000000001</v>
      </c>
      <c r="K39" s="36"/>
      <c r="L39" s="36">
        <v>30</v>
      </c>
      <c r="M39" s="36"/>
    </row>
    <row r="40">
      <c r="A40" s="49"/>
      <c r="B40" s="74"/>
      <c r="C40" s="51"/>
      <c r="D40" s="51"/>
      <c r="E40" s="52"/>
      <c r="F40" s="52"/>
      <c r="G40" s="53"/>
      <c r="H40" s="54"/>
      <c r="I40" s="54"/>
      <c r="K40" s="56"/>
      <c r="L40" s="57"/>
      <c r="M40" s="55"/>
    </row>
    <row r="41">
      <c r="B41" s="1" t="s">
        <v>88</v>
      </c>
      <c r="D41" s="1" t="s">
        <v>89</v>
      </c>
      <c r="G41" s="1" t="s">
        <v>90</v>
      </c>
      <c r="J41" s="29" t="s">
        <v>91</v>
      </c>
    </row>
    <row r="42">
      <c r="E42" s="1">
        <v>78</v>
      </c>
    </row>
    <row r="58" ht="15.75" customHeight="1"/>
    <row r="88" s="75" customForma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91" s="75" customForma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</sheetData>
  <sortState ref="B30:J37">
    <sortCondition ref="F30:F37"/>
  </sortState>
  <mergeCells count="11">
    <mergeCell ref="A1:B1"/>
    <mergeCell ref="A2:M2"/>
    <mergeCell ref="A3:M3"/>
    <mergeCell ref="A5:M5"/>
    <mergeCell ref="A6:M6"/>
    <mergeCell ref="A7:M7"/>
    <mergeCell ref="A8:M8"/>
    <mergeCell ref="A11:M11"/>
    <mergeCell ref="A18:M18"/>
    <mergeCell ref="A29:M29"/>
    <mergeCell ref="A38:M38"/>
  </mergeCells>
  <printOptions headings="0" gridLines="0"/>
  <pageMargins left="0.69999999999999996" right="0.69999999999999996" top="0.75" bottom="0.75" header="0.29999999999999999" footer="0.29999999999999999"/>
  <pageSetup blackAndWhite="0" cellComments="none" copies="1" draft="0" errors="displayed" firstPageNumber="-1" fitToHeight="1" fitToWidth="1" horizontalDpi="360" orientation="portrait" pageOrder="downThenOver" paperSize="9" scale="55" useFirstPageNumber="0" usePrinterDefaults="1" verticalDpi="360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workbookViewId="0" zoomScale="85">
      <selection activeCell="A34" activeCellId="0" sqref="34:34"/>
    </sheetView>
  </sheetViews>
  <sheetFormatPr defaultRowHeight="16.5"/>
  <cols>
    <col bestFit="1" customWidth="1" min="1" max="1" style="1" width="6.25"/>
    <col bestFit="1" customWidth="1" min="2" max="2" style="1" width="22.875"/>
    <col bestFit="1" customWidth="1" min="3" max="4" style="1" width="7"/>
    <col bestFit="1" customWidth="1" min="5" max="5" style="1" width="8.125"/>
    <col bestFit="1" customWidth="1" min="6" max="6" style="1" width="6"/>
    <col bestFit="1" customWidth="1" min="7" max="7" style="1" width="4.625"/>
    <col bestFit="1" customWidth="1" min="8" max="8" style="1" width="29"/>
    <col bestFit="1" customWidth="1" min="9" max="12" style="1" width="8.625"/>
    <col bestFit="1" customWidth="1" min="13" max="13" style="1" width="22.875"/>
  </cols>
  <sheetData>
    <row r="1">
      <c r="A1" s="58" t="s">
        <v>404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5"/>
    </row>
    <row r="2" ht="19.5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ht="19.5">
      <c r="A3" s="10" t="s">
        <v>405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ht="19.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ht="21.75">
      <c r="A5" s="13" t="s">
        <v>3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</row>
    <row r="6" ht="21.7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</row>
    <row r="7" ht="21.75">
      <c r="A7" s="16" t="s">
        <v>4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</row>
    <row r="8" ht="17.25">
      <c r="A8" s="18" t="s">
        <v>406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</row>
    <row r="9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</row>
    <row r="10" ht="21">
      <c r="A10" s="25" t="s">
        <v>6</v>
      </c>
      <c r="B10" s="25" t="s">
        <v>7</v>
      </c>
      <c r="C10" s="25" t="s">
        <v>8</v>
      </c>
      <c r="D10" s="25" t="s">
        <v>9</v>
      </c>
      <c r="E10" s="25" t="s">
        <v>10</v>
      </c>
      <c r="F10" s="25" t="s">
        <v>11</v>
      </c>
      <c r="G10" s="25" t="s">
        <v>12</v>
      </c>
      <c r="H10" s="25" t="s">
        <v>13</v>
      </c>
      <c r="I10" s="25" t="s">
        <v>14</v>
      </c>
      <c r="J10" s="25" t="s">
        <v>15</v>
      </c>
      <c r="K10" s="25" t="s">
        <v>9</v>
      </c>
      <c r="L10" s="26" t="s">
        <v>16</v>
      </c>
      <c r="M10" s="27" t="s">
        <v>17</v>
      </c>
    </row>
    <row r="11" ht="17.25">
      <c r="A11" s="60" t="s">
        <v>18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</row>
    <row r="12">
      <c r="A12" s="61">
        <v>1</v>
      </c>
      <c r="B12" s="31" t="s">
        <v>173</v>
      </c>
      <c r="C12" s="68"/>
      <c r="D12" s="76"/>
      <c r="E12" s="34">
        <v>72</v>
      </c>
      <c r="F12" s="34">
        <v>73</v>
      </c>
      <c r="G12" s="34">
        <v>28</v>
      </c>
      <c r="H12" s="34" t="s">
        <v>20</v>
      </c>
      <c r="I12" s="34">
        <v>222</v>
      </c>
      <c r="J12" s="34">
        <f>I12*1.5</f>
        <v>333</v>
      </c>
      <c r="K12" s="62" t="s">
        <v>175</v>
      </c>
      <c r="L12" s="62">
        <v>38</v>
      </c>
      <c r="M12" s="62"/>
    </row>
    <row r="13">
      <c r="A13" s="61">
        <v>1</v>
      </c>
      <c r="B13" s="31" t="s">
        <v>245</v>
      </c>
      <c r="C13" s="68"/>
      <c r="D13" s="76"/>
      <c r="E13" s="34">
        <v>79.299999999999997</v>
      </c>
      <c r="F13" s="34">
        <v>85</v>
      </c>
      <c r="G13" s="34">
        <v>32</v>
      </c>
      <c r="H13" s="34" t="s">
        <v>47</v>
      </c>
      <c r="I13" s="34">
        <v>248</v>
      </c>
      <c r="J13" s="34">
        <f t="shared" ref="J13:J14" si="86">I13*2</f>
        <v>496</v>
      </c>
      <c r="K13" s="62" t="s">
        <v>240</v>
      </c>
      <c r="L13" s="62">
        <v>42</v>
      </c>
      <c r="M13" s="62"/>
    </row>
    <row r="14">
      <c r="A14" s="61">
        <v>2</v>
      </c>
      <c r="B14" s="31" t="s">
        <v>176</v>
      </c>
      <c r="C14" s="68"/>
      <c r="D14" s="76"/>
      <c r="E14" s="34">
        <v>84.599999999999994</v>
      </c>
      <c r="F14" s="34">
        <v>85</v>
      </c>
      <c r="G14" s="34">
        <v>32</v>
      </c>
      <c r="H14" s="34" t="s">
        <v>20</v>
      </c>
      <c r="I14" s="34">
        <v>228</v>
      </c>
      <c r="J14" s="34">
        <f t="shared" si="86"/>
        <v>456</v>
      </c>
      <c r="K14" s="62" t="s">
        <v>175</v>
      </c>
      <c r="L14" s="62">
        <v>33</v>
      </c>
      <c r="M14" s="62"/>
    </row>
    <row r="15">
      <c r="A15" s="61">
        <v>3</v>
      </c>
      <c r="B15" s="31" t="s">
        <v>177</v>
      </c>
      <c r="C15" s="68"/>
      <c r="D15" s="76"/>
      <c r="E15" s="34">
        <v>83.599999999999994</v>
      </c>
      <c r="F15" s="34">
        <v>85</v>
      </c>
      <c r="G15" s="34">
        <v>28</v>
      </c>
      <c r="H15" s="34" t="s">
        <v>28</v>
      </c>
      <c r="I15" s="34">
        <v>276</v>
      </c>
      <c r="J15" s="34">
        <f>I15*1.5</f>
        <v>414</v>
      </c>
      <c r="K15" s="62" t="s">
        <v>175</v>
      </c>
      <c r="L15" s="62">
        <v>30</v>
      </c>
      <c r="M15" s="62"/>
    </row>
    <row r="16">
      <c r="A16" s="61">
        <v>1</v>
      </c>
      <c r="B16" s="31" t="s">
        <v>407</v>
      </c>
      <c r="C16" s="68"/>
      <c r="D16" s="76"/>
      <c r="E16" s="34">
        <v>94.299999999999997</v>
      </c>
      <c r="F16" s="34">
        <v>95</v>
      </c>
      <c r="G16" s="34">
        <v>32</v>
      </c>
      <c r="H16" s="34" t="s">
        <v>408</v>
      </c>
      <c r="I16" s="34">
        <v>266</v>
      </c>
      <c r="J16" s="34">
        <f>I16*2</f>
        <v>532</v>
      </c>
      <c r="K16" s="62" t="s">
        <v>240</v>
      </c>
      <c r="L16" s="62">
        <v>42</v>
      </c>
      <c r="M16" s="62"/>
    </row>
    <row r="17" ht="17.25">
      <c r="A17" s="60" t="s">
        <v>315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</row>
    <row r="18">
      <c r="A18" s="61">
        <v>1</v>
      </c>
      <c r="B18" s="31" t="s">
        <v>409</v>
      </c>
      <c r="C18" s="68"/>
      <c r="D18" s="68"/>
      <c r="E18" s="34">
        <v>57.899999999999999</v>
      </c>
      <c r="F18" s="34">
        <v>58</v>
      </c>
      <c r="G18" s="34">
        <v>20</v>
      </c>
      <c r="H18" s="34" t="s">
        <v>410</v>
      </c>
      <c r="I18" s="34">
        <v>196</v>
      </c>
      <c r="J18" s="34">
        <f>I18*1.5</f>
        <v>294</v>
      </c>
      <c r="K18" s="62" t="s">
        <v>175</v>
      </c>
      <c r="L18" s="62">
        <v>38</v>
      </c>
      <c r="M18" s="62"/>
    </row>
    <row r="19">
      <c r="A19" s="61">
        <v>1</v>
      </c>
      <c r="B19" s="31" t="s">
        <v>316</v>
      </c>
      <c r="C19" s="68"/>
      <c r="D19" s="68"/>
      <c r="E19" s="34">
        <v>62.450000000000003</v>
      </c>
      <c r="F19" s="34">
        <v>63</v>
      </c>
      <c r="G19" s="34">
        <v>16</v>
      </c>
      <c r="H19" s="34" t="s">
        <v>23</v>
      </c>
      <c r="I19" s="34">
        <v>195</v>
      </c>
      <c r="J19" s="34">
        <f>I19*2</f>
        <v>390</v>
      </c>
      <c r="K19" s="62">
        <v>1</v>
      </c>
      <c r="L19" s="63">
        <v>33</v>
      </c>
      <c r="M19" s="62"/>
    </row>
    <row r="20" ht="17.25">
      <c r="A20" s="60" t="s">
        <v>184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</row>
    <row r="21">
      <c r="A21" s="61">
        <v>1</v>
      </c>
      <c r="B21" s="31" t="s">
        <v>48</v>
      </c>
      <c r="C21" s="68"/>
      <c r="D21" s="68"/>
      <c r="E21" s="34">
        <v>72.950000000000003</v>
      </c>
      <c r="F21" s="34">
        <v>73</v>
      </c>
      <c r="G21" s="34">
        <v>24</v>
      </c>
      <c r="H21" s="34" t="s">
        <v>49</v>
      </c>
      <c r="I21" s="34">
        <v>225</v>
      </c>
      <c r="J21" s="34">
        <f>I21*2</f>
        <v>450</v>
      </c>
      <c r="K21" s="62" t="s">
        <v>21</v>
      </c>
      <c r="L21" s="63">
        <v>35</v>
      </c>
      <c r="M21" s="62"/>
    </row>
    <row r="22">
      <c r="A22" s="61">
        <v>1</v>
      </c>
      <c r="B22" s="31" t="s">
        <v>188</v>
      </c>
      <c r="C22" s="68"/>
      <c r="D22" s="68"/>
      <c r="E22" s="34">
        <v>77</v>
      </c>
      <c r="F22" s="34">
        <v>78</v>
      </c>
      <c r="G22" s="34">
        <v>28</v>
      </c>
      <c r="H22" s="34" t="s">
        <v>23</v>
      </c>
      <c r="I22" s="34">
        <v>242</v>
      </c>
      <c r="J22" s="34">
        <f>I22*2.5</f>
        <v>605</v>
      </c>
      <c r="K22" s="62" t="s">
        <v>175</v>
      </c>
      <c r="L22" s="63">
        <v>38</v>
      </c>
      <c r="M22" s="62"/>
    </row>
    <row r="23">
      <c r="A23" s="61">
        <v>2</v>
      </c>
      <c r="B23" s="31" t="s">
        <v>322</v>
      </c>
      <c r="C23" s="68"/>
      <c r="D23" s="68"/>
      <c r="E23" s="34">
        <v>77.299999999999997</v>
      </c>
      <c r="F23" s="34">
        <v>78</v>
      </c>
      <c r="G23" s="34">
        <v>24</v>
      </c>
      <c r="H23" s="34" t="s">
        <v>56</v>
      </c>
      <c r="I23" s="34">
        <v>284</v>
      </c>
      <c r="J23" s="34">
        <f t="shared" ref="J23:J24" si="87">I23*2</f>
        <v>568</v>
      </c>
      <c r="K23" s="62" t="s">
        <v>21</v>
      </c>
      <c r="L23" s="63">
        <v>30</v>
      </c>
      <c r="M23" s="62"/>
    </row>
    <row r="24">
      <c r="A24" s="61">
        <v>3</v>
      </c>
      <c r="B24" s="31" t="s">
        <v>218</v>
      </c>
      <c r="C24" s="68"/>
      <c r="D24" s="68"/>
      <c r="E24" s="34">
        <v>73.599999999999994</v>
      </c>
      <c r="F24" s="34">
        <v>78</v>
      </c>
      <c r="G24" s="34">
        <v>24</v>
      </c>
      <c r="H24" s="34" t="s">
        <v>53</v>
      </c>
      <c r="I24" s="34">
        <v>266</v>
      </c>
      <c r="J24" s="34">
        <f t="shared" si="87"/>
        <v>532</v>
      </c>
      <c r="K24" s="62" t="s">
        <v>21</v>
      </c>
      <c r="L24" s="63">
        <v>27</v>
      </c>
      <c r="M24" s="62"/>
    </row>
    <row r="25">
      <c r="A25" s="61">
        <v>1</v>
      </c>
      <c r="B25" s="31" t="s">
        <v>60</v>
      </c>
      <c r="C25" s="68"/>
      <c r="D25" s="68"/>
      <c r="E25" s="34">
        <v>85</v>
      </c>
      <c r="F25" s="34">
        <v>85</v>
      </c>
      <c r="G25" s="34">
        <v>28</v>
      </c>
      <c r="H25" s="34" t="s">
        <v>47</v>
      </c>
      <c r="I25" s="34">
        <v>257</v>
      </c>
      <c r="J25" s="34">
        <f>I25*2.5</f>
        <v>642.5</v>
      </c>
      <c r="K25" s="62" t="s">
        <v>175</v>
      </c>
      <c r="L25" s="63">
        <v>38</v>
      </c>
      <c r="M25" s="62"/>
    </row>
    <row r="26">
      <c r="A26" s="61">
        <v>2</v>
      </c>
      <c r="B26" s="31" t="s">
        <v>63</v>
      </c>
      <c r="C26" s="68"/>
      <c r="D26" s="68"/>
      <c r="E26" s="34">
        <v>81.599999999999994</v>
      </c>
      <c r="F26" s="34">
        <v>85</v>
      </c>
      <c r="G26" s="34">
        <v>24</v>
      </c>
      <c r="H26" s="34" t="s">
        <v>64</v>
      </c>
      <c r="I26" s="34">
        <v>276</v>
      </c>
      <c r="J26" s="34">
        <f t="shared" ref="J26:J31" si="88">I26*2</f>
        <v>552</v>
      </c>
      <c r="K26" s="62" t="s">
        <v>21</v>
      </c>
      <c r="L26" s="63">
        <v>30</v>
      </c>
      <c r="M26" s="62"/>
    </row>
    <row r="27">
      <c r="A27" s="61">
        <v>1</v>
      </c>
      <c r="B27" s="31" t="s">
        <v>70</v>
      </c>
      <c r="C27" s="68"/>
      <c r="D27" s="68"/>
      <c r="E27" s="34">
        <v>92.900000000000006</v>
      </c>
      <c r="F27" s="34">
        <v>95</v>
      </c>
      <c r="G27" s="34">
        <v>24</v>
      </c>
      <c r="H27" s="34" t="s">
        <v>37</v>
      </c>
      <c r="I27" s="34">
        <v>248</v>
      </c>
      <c r="J27" s="34">
        <f t="shared" si="88"/>
        <v>496</v>
      </c>
      <c r="K27" s="62" t="s">
        <v>21</v>
      </c>
      <c r="L27" s="63">
        <v>35</v>
      </c>
      <c r="M27" s="62"/>
    </row>
    <row r="28">
      <c r="A28" s="61">
        <v>2</v>
      </c>
      <c r="B28" s="31" t="s">
        <v>73</v>
      </c>
      <c r="C28" s="68"/>
      <c r="D28" s="68"/>
      <c r="E28" s="34">
        <v>92.5</v>
      </c>
      <c r="F28" s="34">
        <v>95</v>
      </c>
      <c r="G28" s="34">
        <v>24</v>
      </c>
      <c r="H28" s="34" t="s">
        <v>74</v>
      </c>
      <c r="I28" s="34">
        <v>237</v>
      </c>
      <c r="J28" s="34">
        <f t="shared" si="88"/>
        <v>474</v>
      </c>
      <c r="K28" s="62" t="s">
        <v>21</v>
      </c>
      <c r="L28" s="63">
        <v>30</v>
      </c>
      <c r="M28" s="62"/>
    </row>
    <row r="29">
      <c r="A29" s="61">
        <v>1</v>
      </c>
      <c r="B29" s="31" t="s">
        <v>411</v>
      </c>
      <c r="C29" s="68"/>
      <c r="D29" s="68"/>
      <c r="E29" s="34">
        <v>101.59999999999999</v>
      </c>
      <c r="F29" s="34">
        <v>105</v>
      </c>
      <c r="G29" s="34">
        <v>24</v>
      </c>
      <c r="H29" s="34" t="s">
        <v>412</v>
      </c>
      <c r="I29" s="34">
        <v>266</v>
      </c>
      <c r="J29" s="34">
        <f t="shared" si="88"/>
        <v>532</v>
      </c>
      <c r="K29" s="62" t="s">
        <v>21</v>
      </c>
      <c r="L29" s="63">
        <v>35</v>
      </c>
      <c r="M29" s="62"/>
    </row>
    <row r="30">
      <c r="A30" s="61">
        <v>2</v>
      </c>
      <c r="B30" s="31" t="s">
        <v>79</v>
      </c>
      <c r="C30" s="68"/>
      <c r="D30" s="68"/>
      <c r="E30" s="34">
        <v>99.349999999999994</v>
      </c>
      <c r="F30" s="34">
        <v>105</v>
      </c>
      <c r="G30" s="34">
        <v>24</v>
      </c>
      <c r="H30" s="34" t="s">
        <v>80</v>
      </c>
      <c r="I30" s="34">
        <v>141</v>
      </c>
      <c r="J30" s="34">
        <f t="shared" si="88"/>
        <v>282</v>
      </c>
      <c r="K30" s="62">
        <v>3</v>
      </c>
      <c r="L30" s="63">
        <v>26</v>
      </c>
      <c r="M30" s="62"/>
    </row>
    <row r="31">
      <c r="A31" s="61">
        <v>1</v>
      </c>
      <c r="B31" s="31" t="s">
        <v>76</v>
      </c>
      <c r="C31" s="68"/>
      <c r="D31" s="68"/>
      <c r="E31" s="34">
        <v>105.5</v>
      </c>
      <c r="F31" s="34" t="s">
        <v>42</v>
      </c>
      <c r="G31" s="34">
        <v>24</v>
      </c>
      <c r="H31" s="34" t="s">
        <v>77</v>
      </c>
      <c r="I31" s="34">
        <v>206</v>
      </c>
      <c r="J31" s="34">
        <f t="shared" si="88"/>
        <v>412</v>
      </c>
      <c r="K31" s="62">
        <v>1</v>
      </c>
      <c r="L31" s="63">
        <v>33</v>
      </c>
      <c r="M31" s="62"/>
    </row>
    <row r="32">
      <c r="A32" s="61">
        <v>2</v>
      </c>
      <c r="B32" s="31" t="s">
        <v>413</v>
      </c>
      <c r="C32" s="68"/>
      <c r="D32" s="68"/>
      <c r="E32" s="34">
        <v>114.3</v>
      </c>
      <c r="F32" s="34" t="s">
        <v>42</v>
      </c>
      <c r="G32" s="34">
        <v>20</v>
      </c>
      <c r="H32" s="34" t="s">
        <v>414</v>
      </c>
      <c r="I32" s="34">
        <v>256</v>
      </c>
      <c r="J32" s="34">
        <f>I32*1.5</f>
        <v>384</v>
      </c>
      <c r="K32" s="62">
        <v>1</v>
      </c>
      <c r="L32" s="63">
        <v>28</v>
      </c>
      <c r="M32" s="62"/>
    </row>
    <row r="33" ht="17.25">
      <c r="A33" s="60" t="s">
        <v>192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</row>
    <row r="34">
      <c r="A34" s="61">
        <v>1</v>
      </c>
      <c r="B34" s="31" t="s">
        <v>415</v>
      </c>
      <c r="C34" s="68"/>
      <c r="D34" s="68"/>
      <c r="E34" s="34">
        <v>64.099999999999994</v>
      </c>
      <c r="F34" s="34">
        <v>68</v>
      </c>
      <c r="G34" s="34">
        <v>16</v>
      </c>
      <c r="H34" s="34" t="s">
        <v>414</v>
      </c>
      <c r="I34" s="34">
        <v>232</v>
      </c>
      <c r="J34" s="34">
        <f t="shared" ref="J34:J35" si="89">I34*2</f>
        <v>464</v>
      </c>
      <c r="K34" s="62" t="s">
        <v>21</v>
      </c>
      <c r="L34" s="63">
        <v>35</v>
      </c>
      <c r="M34" s="62"/>
    </row>
    <row r="35">
      <c r="A35" s="61">
        <v>1</v>
      </c>
      <c r="B35" s="31" t="s">
        <v>416</v>
      </c>
      <c r="C35" s="68"/>
      <c r="D35" s="68"/>
      <c r="E35" s="34">
        <v>79.700000000000003</v>
      </c>
      <c r="F35" s="34" t="s">
        <v>151</v>
      </c>
      <c r="G35" s="34">
        <v>16</v>
      </c>
      <c r="H35" s="34" t="s">
        <v>77</v>
      </c>
      <c r="I35" s="34">
        <v>262</v>
      </c>
      <c r="J35" s="34">
        <f t="shared" si="89"/>
        <v>524</v>
      </c>
      <c r="K35" s="62" t="s">
        <v>21</v>
      </c>
      <c r="L35" s="63">
        <v>35</v>
      </c>
      <c r="M35" s="62"/>
    </row>
    <row r="36" ht="17.25">
      <c r="A36" s="60" t="s">
        <v>93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</row>
    <row r="37">
      <c r="A37" s="61">
        <v>1</v>
      </c>
      <c r="B37" s="31" t="s">
        <v>97</v>
      </c>
      <c r="C37" s="68"/>
      <c r="D37" s="68"/>
      <c r="E37" s="34">
        <v>72</v>
      </c>
      <c r="F37" s="34">
        <v>73</v>
      </c>
      <c r="G37" s="34">
        <v>28</v>
      </c>
      <c r="H37" s="34" t="s">
        <v>98</v>
      </c>
      <c r="I37" s="34">
        <v>180</v>
      </c>
      <c r="J37" s="34">
        <f>I37*2.5</f>
        <v>450</v>
      </c>
      <c r="K37" s="62">
        <v>1</v>
      </c>
      <c r="L37" s="63">
        <v>33</v>
      </c>
      <c r="M37" s="62"/>
    </row>
    <row r="38">
      <c r="A38" s="61">
        <v>1</v>
      </c>
      <c r="B38" s="31" t="s">
        <v>101</v>
      </c>
      <c r="C38" s="68"/>
      <c r="D38" s="68"/>
      <c r="E38" s="34">
        <v>78</v>
      </c>
      <c r="F38" s="34">
        <v>78</v>
      </c>
      <c r="G38" s="34">
        <v>24</v>
      </c>
      <c r="H38" s="34" t="s">
        <v>102</v>
      </c>
      <c r="I38" s="34">
        <v>267</v>
      </c>
      <c r="J38" s="34">
        <f>I38*2</f>
        <v>534</v>
      </c>
      <c r="K38" s="62" t="s">
        <v>21</v>
      </c>
      <c r="L38" s="63">
        <v>35</v>
      </c>
      <c r="M38" s="62"/>
    </row>
    <row r="39">
      <c r="A39" s="61">
        <v>1</v>
      </c>
      <c r="B39" s="31" t="s">
        <v>125</v>
      </c>
      <c r="C39" s="68"/>
      <c r="D39" s="68"/>
      <c r="E39" s="34">
        <v>89.900000000000006</v>
      </c>
      <c r="F39" s="34">
        <v>95</v>
      </c>
      <c r="G39" s="34">
        <v>28</v>
      </c>
      <c r="H39" s="34" t="s">
        <v>126</v>
      </c>
      <c r="I39" s="34">
        <v>224</v>
      </c>
      <c r="J39" s="34">
        <f>I39*2.5</f>
        <v>560</v>
      </c>
      <c r="K39" s="62" t="s">
        <v>21</v>
      </c>
      <c r="L39" s="63">
        <v>35</v>
      </c>
      <c r="M39" s="62"/>
    </row>
    <row r="40">
      <c r="A40" s="61">
        <v>2</v>
      </c>
      <c r="B40" s="31" t="s">
        <v>113</v>
      </c>
      <c r="C40" s="68"/>
      <c r="D40" s="68"/>
      <c r="E40" s="34">
        <v>94.299999999999997</v>
      </c>
      <c r="F40" s="34">
        <v>95</v>
      </c>
      <c r="G40" s="34">
        <v>24</v>
      </c>
      <c r="H40" s="34" t="s">
        <v>20</v>
      </c>
      <c r="I40" s="34">
        <v>245</v>
      </c>
      <c r="J40" s="34">
        <f>I40*2</f>
        <v>490</v>
      </c>
      <c r="K40" s="62" t="s">
        <v>21</v>
      </c>
      <c r="L40" s="63">
        <v>30</v>
      </c>
      <c r="M40" s="62"/>
    </row>
    <row r="41">
      <c r="A41" s="61">
        <v>1</v>
      </c>
      <c r="B41" s="31" t="s">
        <v>345</v>
      </c>
      <c r="C41" s="68"/>
      <c r="D41" s="68"/>
      <c r="E41" s="34">
        <v>96.400000000000006</v>
      </c>
      <c r="F41" s="34" t="s">
        <v>123</v>
      </c>
      <c r="G41" s="34">
        <v>28</v>
      </c>
      <c r="H41" s="34" t="s">
        <v>347</v>
      </c>
      <c r="I41" s="34">
        <v>251</v>
      </c>
      <c r="J41" s="34">
        <f>I41*2.5</f>
        <v>627.5</v>
      </c>
      <c r="K41" s="62" t="s">
        <v>175</v>
      </c>
      <c r="L41" s="63">
        <v>38</v>
      </c>
      <c r="M41" s="62"/>
    </row>
    <row r="42" ht="17.25">
      <c r="A42" s="60" t="s">
        <v>133</v>
      </c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</row>
    <row r="43">
      <c r="A43" s="61">
        <v>1</v>
      </c>
      <c r="B43" s="31" t="s">
        <v>135</v>
      </c>
      <c r="C43" s="68"/>
      <c r="D43" s="68"/>
      <c r="E43" s="34">
        <v>61.5</v>
      </c>
      <c r="F43" s="34">
        <v>63</v>
      </c>
      <c r="G43" s="34">
        <v>16</v>
      </c>
      <c r="H43" s="34" t="s">
        <v>105</v>
      </c>
      <c r="I43" s="34">
        <v>216</v>
      </c>
      <c r="J43" s="34">
        <f>I43*2</f>
        <v>432</v>
      </c>
      <c r="K43" s="62" t="s">
        <v>21</v>
      </c>
      <c r="L43" s="63">
        <v>35</v>
      </c>
      <c r="M43" s="62"/>
    </row>
    <row r="44" ht="17.25">
      <c r="A44" s="60" t="s">
        <v>138</v>
      </c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</row>
    <row r="45">
      <c r="A45" s="61">
        <v>1</v>
      </c>
      <c r="B45" s="31" t="s">
        <v>417</v>
      </c>
      <c r="C45" s="68"/>
      <c r="D45" s="68"/>
      <c r="E45" s="34">
        <v>62.799999999999997</v>
      </c>
      <c r="F45" s="34">
        <v>68</v>
      </c>
      <c r="G45" s="34">
        <v>12</v>
      </c>
      <c r="H45" s="34" t="s">
        <v>105</v>
      </c>
      <c r="I45" s="34">
        <v>202</v>
      </c>
      <c r="J45" s="34">
        <f>I45*0.8</f>
        <v>161.60000000000002</v>
      </c>
      <c r="K45" s="36" t="s">
        <v>197</v>
      </c>
      <c r="L45" s="36">
        <v>33</v>
      </c>
      <c r="M45" s="36"/>
    </row>
    <row r="46">
      <c r="A46" s="49"/>
      <c r="B46" s="74"/>
      <c r="C46" s="51"/>
      <c r="D46" s="51"/>
      <c r="E46" s="52"/>
      <c r="F46" s="52"/>
      <c r="G46" s="53"/>
      <c r="H46" s="54"/>
      <c r="I46" s="54"/>
      <c r="K46" s="56"/>
      <c r="L46" s="57"/>
      <c r="M46" s="55"/>
    </row>
    <row r="47">
      <c r="B47" s="1" t="s">
        <v>88</v>
      </c>
      <c r="D47" s="1" t="s">
        <v>89</v>
      </c>
      <c r="G47" s="1" t="s">
        <v>90</v>
      </c>
      <c r="J47" s="29" t="s">
        <v>91</v>
      </c>
    </row>
  </sheetData>
  <sortState ref="A38:K40">
    <sortCondition descending="1" ref="J38:J40"/>
  </sortState>
  <mergeCells count="14">
    <mergeCell ref="A1:B1"/>
    <mergeCell ref="A2:M2"/>
    <mergeCell ref="A3:M3"/>
    <mergeCell ref="A5:M5"/>
    <mergeCell ref="A6:M6"/>
    <mergeCell ref="A7:M7"/>
    <mergeCell ref="A8:M8"/>
    <mergeCell ref="A11:M11"/>
    <mergeCell ref="A17:M17"/>
    <mergeCell ref="A20:M20"/>
    <mergeCell ref="A33:M33"/>
    <mergeCell ref="A36:M36"/>
    <mergeCell ref="A42:M42"/>
    <mergeCell ref="A44:M44"/>
  </mergeCells>
  <printOptions headings="0" gridLines="0"/>
  <pageMargins left="0.69999999999999996" right="0.69999999999999996" top="0.75" bottom="0.75" header="0.29999999999999999" footer="0.29999999999999999"/>
  <pageSetup blackAndWhite="0" cellComments="none" copies="1" draft="0" errors="displayed" firstPageNumber="-1" fitToHeight="1" fitToWidth="1" horizontalDpi="360" orientation="portrait" pageOrder="downThenOver" paperSize="9" scale="55" useFirstPageNumber="0" usePrinterDefaults="1" verticalDpi="360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workbookViewId="0" zoomScale="85">
      <selection activeCell="M10" activeCellId="0" sqref="M10"/>
    </sheetView>
  </sheetViews>
  <sheetFormatPr defaultRowHeight="16.5"/>
  <cols>
    <col bestFit="1" customWidth="1" min="1" max="1" style="1" width="6.25"/>
    <col bestFit="1" customWidth="1" min="2" max="2" style="1" width="22.875"/>
    <col bestFit="1" customWidth="1" min="3" max="4" style="1" width="7"/>
    <col bestFit="1" customWidth="1" min="5" max="5" style="1" width="8.125"/>
    <col bestFit="1" customWidth="1" min="6" max="6" style="1" width="6"/>
    <col bestFit="1" customWidth="1" min="7" max="7" style="1" width="4.625"/>
    <col bestFit="1" customWidth="1" min="8" max="8" style="1" width="29"/>
    <col bestFit="1" customWidth="1" min="9" max="11" style="1" width="7.25"/>
    <col bestFit="1" customWidth="1" min="12" max="15" style="1" width="8.625"/>
    <col bestFit="1" customWidth="1" min="16" max="16" style="1" width="22.875"/>
  </cols>
  <sheetData>
    <row r="1" ht="15.75" customHeight="1">
      <c r="A1" s="58" t="s">
        <v>418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5"/>
    </row>
    <row r="2" ht="19.5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ht="19.5">
      <c r="A3" s="10" t="s">
        <v>419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ht="19.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ht="21.75">
      <c r="A5" s="13" t="s">
        <v>3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</row>
    <row r="6" ht="21.7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</row>
    <row r="7" ht="21.75">
      <c r="A7" s="16" t="s">
        <v>4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</row>
    <row r="8" ht="17.25">
      <c r="A8" s="18" t="s">
        <v>420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</row>
    <row r="9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</row>
    <row r="10" ht="21">
      <c r="A10" s="25" t="s">
        <v>6</v>
      </c>
      <c r="B10" s="25" t="s">
        <v>7</v>
      </c>
      <c r="C10" s="25" t="s">
        <v>8</v>
      </c>
      <c r="D10" s="25" t="s">
        <v>9</v>
      </c>
      <c r="E10" s="25" t="s">
        <v>10</v>
      </c>
      <c r="F10" s="25" t="s">
        <v>11</v>
      </c>
      <c r="G10" s="25" t="s">
        <v>12</v>
      </c>
      <c r="H10" s="25" t="s">
        <v>13</v>
      </c>
      <c r="I10" s="25" t="s">
        <v>421</v>
      </c>
      <c r="J10" s="25" t="s">
        <v>422</v>
      </c>
      <c r="K10" s="25" t="s">
        <v>423</v>
      </c>
      <c r="L10" s="25" t="s">
        <v>14</v>
      </c>
      <c r="M10" s="25" t="s">
        <v>15</v>
      </c>
      <c r="N10" s="25" t="s">
        <v>9</v>
      </c>
      <c r="O10" s="26" t="s">
        <v>16</v>
      </c>
      <c r="P10" s="27" t="s">
        <v>17</v>
      </c>
    </row>
    <row r="11" ht="17.25">
      <c r="A11" s="60" t="s">
        <v>18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</row>
    <row r="12">
      <c r="A12" s="61">
        <v>1</v>
      </c>
      <c r="B12" s="31" t="s">
        <v>173</v>
      </c>
      <c r="C12" s="68"/>
      <c r="D12" s="68"/>
      <c r="E12" s="34">
        <v>72</v>
      </c>
      <c r="F12" s="34">
        <v>73</v>
      </c>
      <c r="G12" s="34">
        <v>24</v>
      </c>
      <c r="H12" s="34" t="s">
        <v>20</v>
      </c>
      <c r="I12" s="34">
        <v>46</v>
      </c>
      <c r="J12" s="34">
        <v>84</v>
      </c>
      <c r="K12" s="34">
        <v>90</v>
      </c>
      <c r="L12" s="34">
        <f t="shared" ref="L12:L31" si="90">(I12*3)+(J12*2)+(K12)</f>
        <v>396</v>
      </c>
      <c r="M12" s="34">
        <f>L12*1</f>
        <v>396</v>
      </c>
      <c r="N12" s="62" t="s">
        <v>21</v>
      </c>
      <c r="O12" s="62">
        <v>35</v>
      </c>
      <c r="P12" s="62"/>
    </row>
    <row r="13">
      <c r="A13" s="61">
        <v>1</v>
      </c>
      <c r="B13" s="31" t="s">
        <v>27</v>
      </c>
      <c r="C13" s="68"/>
      <c r="D13" s="68"/>
      <c r="E13" s="34">
        <v>76.799999999999997</v>
      </c>
      <c r="F13" s="34">
        <v>78</v>
      </c>
      <c r="G13" s="34">
        <v>32</v>
      </c>
      <c r="H13" s="34" t="s">
        <v>28</v>
      </c>
      <c r="I13" s="34">
        <v>32</v>
      </c>
      <c r="J13" s="34">
        <v>50</v>
      </c>
      <c r="K13" s="34">
        <v>113</v>
      </c>
      <c r="L13" s="34">
        <f t="shared" si="90"/>
        <v>309</v>
      </c>
      <c r="M13" s="34">
        <f>L13*2</f>
        <v>618</v>
      </c>
      <c r="N13" s="62" t="s">
        <v>175</v>
      </c>
      <c r="O13" s="62">
        <v>38</v>
      </c>
      <c r="P13" s="62"/>
    </row>
    <row r="14" ht="15" customHeight="1">
      <c r="A14" s="61">
        <v>1</v>
      </c>
      <c r="B14" s="31" t="s">
        <v>245</v>
      </c>
      <c r="C14" s="68"/>
      <c r="D14" s="68"/>
      <c r="E14" s="34">
        <v>79.799999999999997</v>
      </c>
      <c r="F14" s="34">
        <v>85</v>
      </c>
      <c r="G14" s="34">
        <v>28</v>
      </c>
      <c r="H14" s="34" t="s">
        <v>47</v>
      </c>
      <c r="I14" s="34">
        <v>46</v>
      </c>
      <c r="J14" s="34">
        <v>65</v>
      </c>
      <c r="K14" s="34">
        <v>131</v>
      </c>
      <c r="L14" s="34">
        <f t="shared" si="90"/>
        <v>399</v>
      </c>
      <c r="M14" s="34">
        <f>L14*1.5</f>
        <v>598.5</v>
      </c>
      <c r="N14" s="62" t="s">
        <v>175</v>
      </c>
      <c r="O14" s="62">
        <v>38</v>
      </c>
      <c r="P14" s="62"/>
    </row>
    <row r="15" ht="17.25">
      <c r="A15" s="60" t="s">
        <v>184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</row>
    <row r="16">
      <c r="A16" s="61">
        <v>1</v>
      </c>
      <c r="B16" s="31" t="s">
        <v>188</v>
      </c>
      <c r="C16" s="68"/>
      <c r="D16" s="68"/>
      <c r="E16" s="34">
        <v>72.900000000000006</v>
      </c>
      <c r="F16" s="34">
        <v>73</v>
      </c>
      <c r="G16" s="34">
        <v>28</v>
      </c>
      <c r="H16" s="34" t="s">
        <v>23</v>
      </c>
      <c r="I16" s="34">
        <v>34</v>
      </c>
      <c r="J16" s="34">
        <v>57</v>
      </c>
      <c r="K16" s="34">
        <v>114</v>
      </c>
      <c r="L16" s="34">
        <f t="shared" si="90"/>
        <v>330</v>
      </c>
      <c r="M16" s="34">
        <f>L16*2.5</f>
        <v>825</v>
      </c>
      <c r="N16" s="62" t="s">
        <v>21</v>
      </c>
      <c r="O16" s="63">
        <v>35</v>
      </c>
      <c r="P16" s="62"/>
    </row>
    <row r="17">
      <c r="A17" s="61">
        <v>2</v>
      </c>
      <c r="B17" s="31" t="s">
        <v>48</v>
      </c>
      <c r="C17" s="68"/>
      <c r="D17" s="68"/>
      <c r="E17" s="34">
        <v>72.950000000000003</v>
      </c>
      <c r="F17" s="34">
        <v>73</v>
      </c>
      <c r="G17" s="34">
        <v>24</v>
      </c>
      <c r="H17" s="34" t="s">
        <v>49</v>
      </c>
      <c r="I17" s="34">
        <v>40</v>
      </c>
      <c r="J17" s="34">
        <v>64</v>
      </c>
      <c r="K17" s="34">
        <v>95</v>
      </c>
      <c r="L17" s="34">
        <f t="shared" si="90"/>
        <v>343</v>
      </c>
      <c r="M17" s="34">
        <f t="shared" ref="M17:M21" si="91">L17*2</f>
        <v>686</v>
      </c>
      <c r="N17" s="62">
        <v>1</v>
      </c>
      <c r="O17" s="63">
        <v>28</v>
      </c>
      <c r="P17" s="62"/>
    </row>
    <row r="18">
      <c r="A18" s="61">
        <v>1</v>
      </c>
      <c r="B18" s="31" t="s">
        <v>50</v>
      </c>
      <c r="C18" s="68"/>
      <c r="D18" s="68"/>
      <c r="E18" s="34">
        <v>76.900000000000006</v>
      </c>
      <c r="F18" s="34">
        <v>78</v>
      </c>
      <c r="G18" s="34">
        <v>24</v>
      </c>
      <c r="H18" s="34" t="s">
        <v>51</v>
      </c>
      <c r="I18" s="34">
        <v>43</v>
      </c>
      <c r="J18" s="34">
        <v>52</v>
      </c>
      <c r="K18" s="34">
        <v>115</v>
      </c>
      <c r="L18" s="34">
        <f t="shared" si="90"/>
        <v>348</v>
      </c>
      <c r="M18" s="34">
        <f t="shared" si="91"/>
        <v>696</v>
      </c>
      <c r="N18" s="62">
        <v>1</v>
      </c>
      <c r="O18" s="63">
        <v>33</v>
      </c>
      <c r="P18" s="62"/>
    </row>
    <row r="19">
      <c r="A19" s="61">
        <v>1</v>
      </c>
      <c r="B19" s="31" t="s">
        <v>63</v>
      </c>
      <c r="C19" s="68"/>
      <c r="D19" s="68"/>
      <c r="E19" s="34">
        <v>82.799999999999997</v>
      </c>
      <c r="F19" s="34">
        <v>85</v>
      </c>
      <c r="G19" s="34">
        <v>24</v>
      </c>
      <c r="H19" s="34" t="s">
        <v>64</v>
      </c>
      <c r="I19" s="34">
        <v>55</v>
      </c>
      <c r="J19" s="34">
        <v>70</v>
      </c>
      <c r="K19" s="34">
        <v>125</v>
      </c>
      <c r="L19" s="34">
        <f t="shared" si="90"/>
        <v>430</v>
      </c>
      <c r="M19" s="34">
        <f t="shared" si="91"/>
        <v>860</v>
      </c>
      <c r="N19" s="62">
        <v>1</v>
      </c>
      <c r="O19" s="63">
        <v>33</v>
      </c>
      <c r="P19" s="62"/>
    </row>
    <row r="20">
      <c r="A20" s="61">
        <v>1</v>
      </c>
      <c r="B20" s="31" t="s">
        <v>70</v>
      </c>
      <c r="C20" s="68"/>
      <c r="D20" s="68"/>
      <c r="E20" s="34">
        <v>94.299999999999997</v>
      </c>
      <c r="F20" s="34">
        <v>95</v>
      </c>
      <c r="G20" s="34">
        <v>24</v>
      </c>
      <c r="H20" s="34" t="s">
        <v>37</v>
      </c>
      <c r="I20" s="34">
        <v>40</v>
      </c>
      <c r="J20" s="34">
        <v>64</v>
      </c>
      <c r="K20" s="34">
        <v>128</v>
      </c>
      <c r="L20" s="34">
        <f t="shared" si="90"/>
        <v>376</v>
      </c>
      <c r="M20" s="34">
        <f t="shared" si="91"/>
        <v>752</v>
      </c>
      <c r="N20" s="62">
        <v>1</v>
      </c>
      <c r="O20" s="63">
        <v>33</v>
      </c>
      <c r="P20" s="62"/>
    </row>
    <row r="21">
      <c r="A21" s="61">
        <v>2</v>
      </c>
      <c r="B21" s="31" t="s">
        <v>73</v>
      </c>
      <c r="C21" s="68"/>
      <c r="D21" s="68"/>
      <c r="E21" s="34">
        <v>91</v>
      </c>
      <c r="F21" s="34">
        <v>95</v>
      </c>
      <c r="G21" s="34">
        <v>24</v>
      </c>
      <c r="H21" s="34" t="s">
        <v>74</v>
      </c>
      <c r="I21" s="34">
        <v>38</v>
      </c>
      <c r="J21" s="34">
        <v>53</v>
      </c>
      <c r="K21" s="34">
        <v>112</v>
      </c>
      <c r="L21" s="34">
        <f t="shared" si="90"/>
        <v>332</v>
      </c>
      <c r="M21" s="34">
        <f t="shared" si="91"/>
        <v>664</v>
      </c>
      <c r="N21" s="62">
        <v>2</v>
      </c>
      <c r="O21" s="63">
        <v>27</v>
      </c>
      <c r="P21" s="62"/>
    </row>
    <row r="22">
      <c r="A22" s="61">
        <v>1</v>
      </c>
      <c r="B22" s="31" t="s">
        <v>79</v>
      </c>
      <c r="C22" s="68"/>
      <c r="D22" s="68"/>
      <c r="E22" s="34">
        <v>100.3</v>
      </c>
      <c r="F22" s="34">
        <v>105</v>
      </c>
      <c r="G22" s="34">
        <v>16</v>
      </c>
      <c r="H22" s="34" t="s">
        <v>80</v>
      </c>
      <c r="I22" s="34">
        <v>50</v>
      </c>
      <c r="J22" s="34">
        <v>75</v>
      </c>
      <c r="K22" s="34">
        <v>116</v>
      </c>
      <c r="L22" s="34">
        <f t="shared" si="90"/>
        <v>416</v>
      </c>
      <c r="M22" s="34">
        <f>L22*1</f>
        <v>416</v>
      </c>
      <c r="N22" s="62">
        <v>2</v>
      </c>
      <c r="O22" s="63">
        <v>32</v>
      </c>
      <c r="P22" s="62"/>
    </row>
    <row r="23">
      <c r="A23" s="61">
        <v>1</v>
      </c>
      <c r="B23" s="31" t="s">
        <v>76</v>
      </c>
      <c r="C23" s="68"/>
      <c r="D23" s="68"/>
      <c r="E23" s="34">
        <v>105.5</v>
      </c>
      <c r="F23" s="34" t="s">
        <v>42</v>
      </c>
      <c r="G23" s="34">
        <v>28</v>
      </c>
      <c r="H23" s="34" t="s">
        <v>77</v>
      </c>
      <c r="I23" s="34">
        <v>35</v>
      </c>
      <c r="J23" s="34">
        <v>60</v>
      </c>
      <c r="K23" s="34">
        <v>86</v>
      </c>
      <c r="L23" s="34">
        <f t="shared" si="90"/>
        <v>311</v>
      </c>
      <c r="M23" s="34">
        <f>L23*2.5</f>
        <v>777.5</v>
      </c>
      <c r="N23" s="62">
        <v>1</v>
      </c>
      <c r="O23" s="63">
        <v>33</v>
      </c>
      <c r="P23" s="62"/>
    </row>
    <row r="24" ht="17.25">
      <c r="A24" s="60" t="s">
        <v>93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</row>
    <row r="25">
      <c r="A25" s="61">
        <v>1</v>
      </c>
      <c r="B25" s="31" t="s">
        <v>97</v>
      </c>
      <c r="C25" s="68"/>
      <c r="D25" s="68"/>
      <c r="E25" s="34">
        <v>72.099999999999994</v>
      </c>
      <c r="F25" s="34">
        <v>73</v>
      </c>
      <c r="G25" s="34">
        <v>20</v>
      </c>
      <c r="H25" s="34" t="s">
        <v>98</v>
      </c>
      <c r="I25" s="34">
        <v>53</v>
      </c>
      <c r="J25" s="34">
        <v>82</v>
      </c>
      <c r="K25" s="34">
        <v>125</v>
      </c>
      <c r="L25" s="34">
        <f t="shared" si="90"/>
        <v>448</v>
      </c>
      <c r="M25" s="34">
        <f>L25*1.5</f>
        <v>672</v>
      </c>
      <c r="N25" s="62">
        <v>1</v>
      </c>
      <c r="O25" s="63">
        <v>33</v>
      </c>
      <c r="P25" s="62"/>
    </row>
    <row r="26">
      <c r="A26" s="61">
        <v>1</v>
      </c>
      <c r="B26" s="31" t="s">
        <v>101</v>
      </c>
      <c r="C26" s="68"/>
      <c r="D26" s="68"/>
      <c r="E26" s="34">
        <v>78</v>
      </c>
      <c r="F26" s="34">
        <v>78</v>
      </c>
      <c r="G26" s="34">
        <v>24</v>
      </c>
      <c r="H26" s="34" t="s">
        <v>102</v>
      </c>
      <c r="I26" s="34">
        <v>38</v>
      </c>
      <c r="J26" s="34">
        <v>50</v>
      </c>
      <c r="K26" s="34">
        <v>98</v>
      </c>
      <c r="L26" s="34">
        <f t="shared" si="90"/>
        <v>312</v>
      </c>
      <c r="M26" s="34">
        <f t="shared" ref="M26:M27" si="92">L26*2.5</f>
        <v>780</v>
      </c>
      <c r="N26" s="62">
        <v>1</v>
      </c>
      <c r="O26" s="63">
        <v>33</v>
      </c>
      <c r="P26" s="62"/>
    </row>
    <row r="27">
      <c r="A27" s="61">
        <v>1</v>
      </c>
      <c r="B27" s="31" t="s">
        <v>125</v>
      </c>
      <c r="C27" s="68"/>
      <c r="D27" s="68"/>
      <c r="E27" s="34">
        <v>90.400000000000006</v>
      </c>
      <c r="F27" s="34">
        <v>95</v>
      </c>
      <c r="G27" s="34">
        <v>28</v>
      </c>
      <c r="H27" s="34" t="s">
        <v>126</v>
      </c>
      <c r="I27" s="34">
        <v>50</v>
      </c>
      <c r="J27" s="34">
        <v>69</v>
      </c>
      <c r="K27" s="34">
        <v>117</v>
      </c>
      <c r="L27" s="34">
        <f t="shared" si="90"/>
        <v>405</v>
      </c>
      <c r="M27" s="34">
        <f t="shared" si="92"/>
        <v>1012.5</v>
      </c>
      <c r="N27" s="62" t="s">
        <v>21</v>
      </c>
      <c r="O27" s="63">
        <v>35</v>
      </c>
      <c r="P27" s="62"/>
    </row>
    <row r="28">
      <c r="A28" s="61">
        <v>2</v>
      </c>
      <c r="B28" s="31" t="s">
        <v>113</v>
      </c>
      <c r="C28" s="68"/>
      <c r="D28" s="68"/>
      <c r="E28" s="34">
        <v>93</v>
      </c>
      <c r="F28" s="34">
        <v>95</v>
      </c>
      <c r="G28" s="34">
        <v>24</v>
      </c>
      <c r="H28" s="34" t="s">
        <v>20</v>
      </c>
      <c r="I28" s="34">
        <v>45</v>
      </c>
      <c r="J28" s="34">
        <v>55</v>
      </c>
      <c r="K28" s="34">
        <v>113</v>
      </c>
      <c r="L28" s="34">
        <f t="shared" si="90"/>
        <v>358</v>
      </c>
      <c r="M28" s="34">
        <f>L28*2</f>
        <v>716</v>
      </c>
      <c r="N28" s="62">
        <v>1</v>
      </c>
      <c r="O28" s="63">
        <v>28</v>
      </c>
      <c r="P28" s="62"/>
    </row>
    <row r="29">
      <c r="A29" s="61">
        <v>3</v>
      </c>
      <c r="B29" s="31" t="s">
        <v>424</v>
      </c>
      <c r="C29" s="68"/>
      <c r="D29" s="68"/>
      <c r="E29" s="34">
        <v>94</v>
      </c>
      <c r="F29" s="34">
        <v>95</v>
      </c>
      <c r="G29" s="34">
        <v>28</v>
      </c>
      <c r="H29" s="34" t="s">
        <v>281</v>
      </c>
      <c r="I29" s="34">
        <v>30</v>
      </c>
      <c r="J29" s="34">
        <v>43</v>
      </c>
      <c r="K29" s="34">
        <v>94</v>
      </c>
      <c r="L29" s="34">
        <f t="shared" si="90"/>
        <v>270</v>
      </c>
      <c r="M29" s="34">
        <f>L29*2.5</f>
        <v>675</v>
      </c>
      <c r="N29" s="62">
        <v>1</v>
      </c>
      <c r="O29" s="63">
        <v>25</v>
      </c>
      <c r="P29" s="62"/>
    </row>
    <row r="30" ht="17.25">
      <c r="A30" s="60" t="s">
        <v>138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</row>
    <row r="31">
      <c r="A31" s="61">
        <v>1</v>
      </c>
      <c r="B31" s="31" t="s">
        <v>425</v>
      </c>
      <c r="C31" s="68"/>
      <c r="D31" s="68"/>
      <c r="E31" s="34">
        <v>41</v>
      </c>
      <c r="F31" s="34">
        <v>58</v>
      </c>
      <c r="G31" s="34">
        <v>12</v>
      </c>
      <c r="H31" s="34" t="s">
        <v>37</v>
      </c>
      <c r="I31" s="34">
        <v>22</v>
      </c>
      <c r="J31" s="34">
        <v>34</v>
      </c>
      <c r="K31" s="34">
        <v>85</v>
      </c>
      <c r="L31" s="34">
        <f t="shared" si="90"/>
        <v>219</v>
      </c>
      <c r="M31" s="34">
        <f>L31*0.8</f>
        <v>175.20000000000002</v>
      </c>
      <c r="N31" s="36" t="s">
        <v>231</v>
      </c>
      <c r="O31" s="36">
        <v>31</v>
      </c>
      <c r="P31" s="36"/>
    </row>
    <row r="32">
      <c r="A32" s="61">
        <v>2</v>
      </c>
      <c r="B32" s="31" t="s">
        <v>426</v>
      </c>
      <c r="C32" s="68"/>
      <c r="D32" s="68"/>
      <c r="E32" s="34">
        <v>52.200000000000003</v>
      </c>
      <c r="F32" s="34">
        <v>58</v>
      </c>
      <c r="G32" s="34">
        <v>8</v>
      </c>
      <c r="H32" s="34" t="s">
        <v>105</v>
      </c>
      <c r="I32" s="34">
        <v>50</v>
      </c>
      <c r="J32" s="34">
        <v>45</v>
      </c>
      <c r="K32" s="34">
        <v>84</v>
      </c>
      <c r="L32" s="34">
        <f t="shared" ref="L32:L34" si="93">(I32*2)+(J32)+(K32*0.5)</f>
        <v>187</v>
      </c>
      <c r="M32" s="34">
        <f>L32*0.4</f>
        <v>74.799999999999997</v>
      </c>
      <c r="N32" s="36"/>
      <c r="O32" s="36">
        <v>25</v>
      </c>
      <c r="P32" s="36"/>
    </row>
    <row r="33">
      <c r="A33" s="61">
        <v>1</v>
      </c>
      <c r="B33" s="31" t="s">
        <v>427</v>
      </c>
      <c r="C33" s="68"/>
      <c r="D33" s="68"/>
      <c r="E33" s="34">
        <v>65.799999999999997</v>
      </c>
      <c r="F33" s="34">
        <v>68</v>
      </c>
      <c r="G33" s="34">
        <v>12</v>
      </c>
      <c r="H33" s="34" t="s">
        <v>105</v>
      </c>
      <c r="I33" s="34">
        <v>43</v>
      </c>
      <c r="J33" s="34">
        <v>43</v>
      </c>
      <c r="K33" s="34">
        <v>78</v>
      </c>
      <c r="L33" s="34">
        <f t="shared" si="93"/>
        <v>168</v>
      </c>
      <c r="M33" s="34">
        <f t="shared" ref="M33:M34" si="94">L33*0.8</f>
        <v>134.40000000000001</v>
      </c>
      <c r="N33" s="36"/>
      <c r="O33" s="36">
        <v>30</v>
      </c>
      <c r="P33" s="36"/>
    </row>
    <row r="34">
      <c r="A34" s="61">
        <v>1</v>
      </c>
      <c r="B34" s="31" t="s">
        <v>153</v>
      </c>
      <c r="C34" s="68"/>
      <c r="D34" s="68"/>
      <c r="E34" s="34">
        <v>70</v>
      </c>
      <c r="F34" s="34">
        <v>73</v>
      </c>
      <c r="G34" s="34">
        <v>12</v>
      </c>
      <c r="H34" s="34" t="s">
        <v>105</v>
      </c>
      <c r="I34" s="34">
        <v>50</v>
      </c>
      <c r="J34" s="34">
        <v>46</v>
      </c>
      <c r="K34" s="34">
        <v>67</v>
      </c>
      <c r="L34" s="34">
        <f t="shared" si="93"/>
        <v>179.5</v>
      </c>
      <c r="M34" s="34">
        <f t="shared" si="94"/>
        <v>143.59999999999999</v>
      </c>
      <c r="N34" s="36"/>
      <c r="O34" s="36">
        <v>30</v>
      </c>
      <c r="P34" s="36"/>
    </row>
    <row r="35">
      <c r="A35" s="49"/>
      <c r="B35" s="74"/>
      <c r="C35" s="51"/>
      <c r="D35" s="51"/>
      <c r="E35" s="52"/>
      <c r="F35" s="52"/>
      <c r="G35" s="53"/>
      <c r="H35" s="54"/>
      <c r="I35" s="54"/>
      <c r="J35" s="54"/>
      <c r="K35" s="54"/>
      <c r="L35" s="54"/>
      <c r="N35" s="56"/>
      <c r="O35" s="57"/>
      <c r="P35" s="55"/>
    </row>
    <row r="36">
      <c r="B36" s="1" t="s">
        <v>88</v>
      </c>
      <c r="D36" s="1" t="s">
        <v>89</v>
      </c>
      <c r="G36" s="1" t="s">
        <v>90</v>
      </c>
      <c r="M36" s="29" t="s">
        <v>91</v>
      </c>
    </row>
    <row r="40" ht="15.75" customHeight="1"/>
  </sheetData>
  <sortState ref="B31:M34">
    <sortCondition ref="E31:E34"/>
  </sortState>
  <mergeCells count="11">
    <mergeCell ref="A1:B1"/>
    <mergeCell ref="A2:P2"/>
    <mergeCell ref="A3:P3"/>
    <mergeCell ref="A5:P5"/>
    <mergeCell ref="A6:P6"/>
    <mergeCell ref="A7:P7"/>
    <mergeCell ref="A8:P8"/>
    <mergeCell ref="A11:P11"/>
    <mergeCell ref="A15:P15"/>
    <mergeCell ref="A24:P24"/>
    <mergeCell ref="A30:P30"/>
  </mergeCells>
  <printOptions headings="0" gridLines="0"/>
  <pageMargins left="0.69999999999999996" right="0.69999999999999996" top="0.75" bottom="0.75" header="0.29999999999999999" footer="0.29999999999999999"/>
  <pageSetup blackAndWhite="0" cellComments="none" copies="1" draft="0" errors="displayed" firstPageNumber="-1" fitToHeight="1" fitToWidth="1" horizontalDpi="360" orientation="portrait" pageOrder="downThenOver" paperSize="9" scale="48" useFirstPageNumber="0" usePrinterDefaults="1" verticalDpi="36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R7-Office/6.3.1.43</Application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Иван Денисов</cp:lastModifiedBy>
  <cp:revision>25</cp:revision>
  <dcterms:created xsi:type="dcterms:W3CDTF">2019-05-08T01:57:58Z</dcterms:created>
  <dcterms:modified xsi:type="dcterms:W3CDTF">2022-01-04T08:05:15Z</dcterms:modified>
</cp:coreProperties>
</file>